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0" windowWidth="12120" windowHeight="7560" tabRatio="71" activeTab="0"/>
  </bookViews>
  <sheets>
    <sheet name="A" sheetId="1" r:id="rId1"/>
  </sheets>
  <definedNames/>
  <calcPr fullCalcOnLoad="1"/>
</workbook>
</file>

<file path=xl/sharedStrings.xml><?xml version="1.0" encoding="utf-8"?>
<sst xmlns="http://schemas.openxmlformats.org/spreadsheetml/2006/main" count="43" uniqueCount="32">
  <si>
    <t>Number of Students</t>
  </si>
  <si>
    <t>Student Name (Last, First)</t>
  </si>
  <si>
    <t>Section</t>
  </si>
  <si>
    <t>Student ID</t>
  </si>
  <si>
    <t>Student E-Mail</t>
  </si>
  <si>
    <t>Student PIN</t>
  </si>
  <si>
    <t>Total</t>
  </si>
  <si>
    <t>Final</t>
  </si>
  <si>
    <t>Exams</t>
  </si>
  <si>
    <t>Exam</t>
  </si>
  <si>
    <t>Homework</t>
  </si>
  <si>
    <t>Labs</t>
  </si>
  <si>
    <t>Lab</t>
  </si>
  <si>
    <t>Grade</t>
  </si>
  <si>
    <t>Mid</t>
  </si>
  <si>
    <t>HW</t>
  </si>
  <si>
    <t>BW</t>
  </si>
  <si>
    <t>%</t>
  </si>
  <si>
    <t>Summary</t>
  </si>
  <si>
    <t>EM</t>
  </si>
  <si>
    <t>End of List</t>
  </si>
  <si>
    <r>
      <t xml:space="preserve">Important: insert a new student row only between the pink </t>
    </r>
    <r>
      <rPr>
        <b/>
        <sz val="10"/>
        <rFont val="Arial"/>
        <family val="2"/>
      </rPr>
      <t>Student Name</t>
    </r>
    <r>
      <rPr>
        <sz val="10"/>
        <rFont val="Arial"/>
        <family val="0"/>
      </rPr>
      <t xml:space="preserve"> row and the pink</t>
    </r>
    <r>
      <rPr>
        <b/>
        <sz val="10"/>
        <rFont val="Arial"/>
        <family val="2"/>
      </rPr>
      <t xml:space="preserve"> End of List</t>
    </r>
    <r>
      <rPr>
        <sz val="10"/>
        <rFont val="Arial"/>
        <family val="0"/>
      </rPr>
      <t xml:space="preserve"> row. Make sure there are no blank PIN's in your active student list, and make sure there are no extra PIN's between the </t>
    </r>
    <r>
      <rPr>
        <b/>
        <sz val="10"/>
        <rFont val="Arial"/>
        <family val="2"/>
      </rPr>
      <t>Student Name</t>
    </r>
    <r>
      <rPr>
        <sz val="10"/>
        <rFont val="Arial"/>
        <family val="0"/>
      </rPr>
      <t xml:space="preserve"> row and the </t>
    </r>
    <r>
      <rPr>
        <b/>
        <sz val="10"/>
        <rFont val="Arial"/>
        <family val="2"/>
      </rPr>
      <t>End of List</t>
    </r>
    <r>
      <rPr>
        <sz val="10"/>
        <rFont val="Arial"/>
        <family val="0"/>
      </rPr>
      <t xml:space="preserve"> row.</t>
    </r>
  </si>
  <si>
    <r>
      <t xml:space="preserve">If a student drops or changes sections, you may copy his or her row to the space below, and then delete that student's row from the area between the </t>
    </r>
    <r>
      <rPr>
        <b/>
        <sz val="10"/>
        <rFont val="Arial"/>
        <family val="2"/>
      </rPr>
      <t>Student Name</t>
    </r>
    <r>
      <rPr>
        <sz val="10"/>
        <rFont val="Arial"/>
        <family val="0"/>
      </rPr>
      <t xml:space="preserve"> row and the </t>
    </r>
    <r>
      <rPr>
        <b/>
        <sz val="10"/>
        <rFont val="Arial"/>
        <family val="2"/>
      </rPr>
      <t>End of List</t>
    </r>
    <r>
      <rPr>
        <sz val="10"/>
        <rFont val="Arial"/>
        <family val="0"/>
      </rPr>
      <t xml:space="preserve"> row.</t>
    </r>
  </si>
  <si>
    <t>End</t>
  </si>
  <si>
    <t>If you insert a row in the student area between the pink rows, copy all of the cells from the row above or below (including blue cells) and after that update the scores for the added student. Also include a new unique PIN.</t>
  </si>
  <si>
    <t xml:space="preserve"> </t>
  </si>
  <si>
    <t>F</t>
  </si>
  <si>
    <t>M</t>
  </si>
  <si>
    <t>Section M</t>
  </si>
  <si>
    <t>Physics 2135 Spring 2017</t>
  </si>
  <si>
    <t>Recitation</t>
  </si>
  <si>
    <t>REC</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</si>
</sst>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3">
    <font>
      <sz val="10"/>
      <name val="Arial"/>
      <family val="0"/>
    </font>
    <font>
      <sz val="8"/>
      <name val="Arial"/>
      <family val="2"/>
    </font>
    <font>
      <b/>
      <sz val="10"/>
      <name val="Arial"/>
      <family val="2"/>
    </font>
    <font>
      <u val="single"/>
      <sz val="10"/>
      <color indexed="12"/>
      <name val="Arial"/>
      <family val="2"/>
    </font>
    <font>
      <b/>
      <sz val="10"/>
      <color indexed="55"/>
      <name val="Arial"/>
      <family val="2"/>
    </font>
    <font>
      <sz val="10"/>
      <color indexed="5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8"/>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7">
    <xf numFmtId="0" fontId="0" fillId="0" borderId="0" xfId="0" applyAlignment="1">
      <alignment/>
    </xf>
    <xf numFmtId="0" fontId="0" fillId="33" borderId="10" xfId="0" applyFill="1" applyBorder="1" applyAlignment="1">
      <alignment horizontal="left" wrapText="1"/>
    </xf>
    <xf numFmtId="0" fontId="0" fillId="33" borderId="10" xfId="0" applyFill="1" applyBorder="1" applyAlignment="1">
      <alignment horizontal="center" wrapText="1"/>
    </xf>
    <xf numFmtId="0" fontId="0" fillId="0" borderId="10" xfId="0" applyBorder="1" applyAlignment="1">
      <alignment horizontal="center"/>
    </xf>
    <xf numFmtId="0" fontId="0" fillId="34" borderId="10" xfId="0" applyFill="1" applyBorder="1" applyAlignment="1">
      <alignment horizontal="center"/>
    </xf>
    <xf numFmtId="0" fontId="0" fillId="35" borderId="10" xfId="0" applyFill="1" applyBorder="1" applyAlignment="1">
      <alignment horizontal="center"/>
    </xf>
    <xf numFmtId="0" fontId="0" fillId="34" borderId="0" xfId="0" applyFill="1" applyBorder="1" applyAlignment="1">
      <alignment horizontal="center"/>
    </xf>
    <xf numFmtId="0" fontId="0" fillId="36" borderId="10" xfId="0" applyFill="1" applyBorder="1" applyAlignment="1">
      <alignment horizontal="center"/>
    </xf>
    <xf numFmtId="0" fontId="0" fillId="33" borderId="10" xfId="0" applyFill="1" applyBorder="1" applyAlignment="1">
      <alignment horizontal="center"/>
    </xf>
    <xf numFmtId="0" fontId="0" fillId="33" borderId="10" xfId="0" applyFill="1" applyBorder="1" applyAlignment="1">
      <alignment horizontal="left"/>
    </xf>
    <xf numFmtId="0" fontId="2" fillId="35" borderId="10" xfId="0" applyFont="1" applyFill="1" applyBorder="1" applyAlignment="1">
      <alignment horizontal="center"/>
    </xf>
    <xf numFmtId="0" fontId="2" fillId="37" borderId="10" xfId="0" applyFont="1" applyFill="1" applyBorder="1" applyAlignment="1">
      <alignment horizontal="center"/>
    </xf>
    <xf numFmtId="0" fontId="2" fillId="37" borderId="11" xfId="0" applyFont="1" applyFill="1" applyBorder="1" applyAlignment="1">
      <alignment horizontal="left"/>
    </xf>
    <xf numFmtId="0" fontId="2" fillId="37" borderId="12" xfId="0" applyFont="1" applyFill="1" applyBorder="1" applyAlignment="1">
      <alignment horizontal="center"/>
    </xf>
    <xf numFmtId="0" fontId="2" fillId="37" borderId="13" xfId="0" applyFont="1" applyFill="1" applyBorder="1" applyAlignment="1">
      <alignment horizontal="center"/>
    </xf>
    <xf numFmtId="0" fontId="2" fillId="34" borderId="10" xfId="0" applyFont="1" applyFill="1" applyBorder="1" applyAlignment="1">
      <alignment horizontal="center"/>
    </xf>
    <xf numFmtId="0" fontId="2" fillId="35" borderId="14" xfId="0" applyFont="1" applyFill="1" applyBorder="1" applyAlignment="1">
      <alignment horizontal="center"/>
    </xf>
    <xf numFmtId="0" fontId="2" fillId="35" borderId="15" xfId="0" applyFont="1" applyFill="1" applyBorder="1" applyAlignment="1">
      <alignment horizontal="center"/>
    </xf>
    <xf numFmtId="0" fontId="2" fillId="37" borderId="12" xfId="0" applyFont="1" applyFill="1" applyBorder="1" applyAlignment="1">
      <alignment/>
    </xf>
    <xf numFmtId="0" fontId="2" fillId="37" borderId="16" xfId="0" applyFont="1" applyFill="1" applyBorder="1" applyAlignment="1">
      <alignment horizontal="center"/>
    </xf>
    <xf numFmtId="0" fontId="2" fillId="37" borderId="17" xfId="0" applyFont="1" applyFill="1" applyBorder="1" applyAlignment="1">
      <alignment horizontal="center"/>
    </xf>
    <xf numFmtId="0" fontId="2" fillId="37" borderId="18" xfId="0" applyFont="1" applyFill="1" applyBorder="1" applyAlignment="1">
      <alignment horizontal="center"/>
    </xf>
    <xf numFmtId="0" fontId="2" fillId="37" borderId="19" xfId="0" applyFont="1" applyFill="1" applyBorder="1" applyAlignment="1">
      <alignment horizontal="center"/>
    </xf>
    <xf numFmtId="0" fontId="2" fillId="37" borderId="20" xfId="0" applyFont="1" applyFill="1" applyBorder="1" applyAlignment="1">
      <alignment horizontal="center"/>
    </xf>
    <xf numFmtId="0" fontId="2" fillId="37" borderId="21" xfId="0" applyFont="1" applyFill="1" applyBorder="1" applyAlignment="1">
      <alignment horizontal="center"/>
    </xf>
    <xf numFmtId="0" fontId="4" fillId="37" borderId="18" xfId="0" applyFont="1" applyFill="1" applyBorder="1" applyAlignment="1">
      <alignment horizontal="center"/>
    </xf>
    <xf numFmtId="0" fontId="4" fillId="37" borderId="0" xfId="0" applyFont="1" applyFill="1" applyBorder="1" applyAlignment="1">
      <alignment horizontal="center"/>
    </xf>
    <xf numFmtId="0" fontId="2" fillId="37" borderId="15" xfId="0" applyFont="1" applyFill="1" applyBorder="1" applyAlignment="1">
      <alignment horizontal="center"/>
    </xf>
    <xf numFmtId="0" fontId="2" fillId="37" borderId="14" xfId="0" applyFont="1" applyFill="1" applyBorder="1" applyAlignment="1">
      <alignment horizontal="center"/>
    </xf>
    <xf numFmtId="0" fontId="2" fillId="37" borderId="22" xfId="0" applyFont="1" applyFill="1" applyBorder="1" applyAlignment="1">
      <alignment horizontal="center"/>
    </xf>
    <xf numFmtId="0" fontId="2" fillId="37" borderId="23" xfId="0" applyFont="1" applyFill="1" applyBorder="1" applyAlignment="1">
      <alignment horizontal="center"/>
    </xf>
    <xf numFmtId="0" fontId="0" fillId="0" borderId="10" xfId="0" applyFill="1" applyBorder="1" applyAlignment="1">
      <alignment horizontal="center"/>
    </xf>
    <xf numFmtId="0" fontId="2" fillId="37" borderId="12" xfId="0" applyFont="1" applyFill="1" applyBorder="1" applyAlignment="1">
      <alignment horizontal="left"/>
    </xf>
    <xf numFmtId="0" fontId="5" fillId="37" borderId="14" xfId="0" applyFont="1" applyFill="1" applyBorder="1" applyAlignment="1">
      <alignment horizontal="center"/>
    </xf>
    <xf numFmtId="0" fontId="0" fillId="33" borderId="10" xfId="0" applyNumberFormat="1" applyFill="1" applyBorder="1" applyAlignment="1">
      <alignment horizontal="center" wrapText="1"/>
    </xf>
    <xf numFmtId="0" fontId="0" fillId="38" borderId="10" xfId="0" applyFill="1" applyBorder="1" applyAlignment="1">
      <alignment horizontal="center"/>
    </xf>
    <xf numFmtId="0" fontId="42" fillId="0" borderId="24" xfId="0" applyFont="1" applyBorder="1" applyAlignment="1">
      <alignment horizontal="center"/>
    </xf>
    <xf numFmtId="0" fontId="0" fillId="0" borderId="24" xfId="0" applyBorder="1" applyAlignment="1">
      <alignment horizontal="center"/>
    </xf>
    <xf numFmtId="0" fontId="24" fillId="0" borderId="24" xfId="0" applyFont="1" applyBorder="1" applyAlignment="1">
      <alignment horizontal="center"/>
    </xf>
    <xf numFmtId="0" fontId="0" fillId="0" borderId="24" xfId="0" applyFont="1" applyBorder="1" applyAlignment="1">
      <alignment horizontal="center"/>
    </xf>
    <xf numFmtId="0" fontId="0" fillId="0" borderId="10" xfId="0" applyFont="1" applyBorder="1" applyAlignment="1">
      <alignment horizontal="center"/>
    </xf>
    <xf numFmtId="0" fontId="0" fillId="35" borderId="10" xfId="0" applyFont="1" applyFill="1" applyBorder="1" applyAlignment="1">
      <alignment horizontal="center"/>
    </xf>
    <xf numFmtId="0" fontId="0" fillId="0" borderId="0" xfId="0" applyFont="1" applyAlignment="1">
      <alignment/>
    </xf>
    <xf numFmtId="0" fontId="0" fillId="0" borderId="24" xfId="0" applyBorder="1" applyAlignment="1">
      <alignment/>
    </xf>
    <xf numFmtId="0" fontId="0" fillId="0" borderId="24" xfId="0" applyFont="1" applyBorder="1" applyAlignment="1">
      <alignment/>
    </xf>
    <xf numFmtId="0" fontId="0" fillId="0" borderId="24" xfId="0" applyFont="1" applyBorder="1" applyAlignment="1">
      <alignment/>
    </xf>
    <xf numFmtId="168" fontId="2" fillId="37" borderId="17" xfId="0" applyNumberFormat="1" applyFont="1" applyFill="1" applyBorder="1" applyAlignment="1">
      <alignment horizontal="center"/>
    </xf>
    <xf numFmtId="168" fontId="2" fillId="37" borderId="0" xfId="0" applyNumberFormat="1" applyFont="1" applyFill="1" applyBorder="1" applyAlignment="1">
      <alignment horizontal="center"/>
    </xf>
    <xf numFmtId="168" fontId="2" fillId="37" borderId="21" xfId="0" applyNumberFormat="1" applyFont="1" applyFill="1" applyBorder="1" applyAlignment="1">
      <alignment horizontal="center"/>
    </xf>
    <xf numFmtId="168" fontId="2" fillId="35" borderId="10" xfId="0" applyNumberFormat="1" applyFont="1" applyFill="1" applyBorder="1" applyAlignment="1">
      <alignment horizontal="center"/>
    </xf>
    <xf numFmtId="168" fontId="0" fillId="38" borderId="10" xfId="0" applyNumberFormat="1" applyFill="1" applyBorder="1" applyAlignment="1">
      <alignment horizontal="center"/>
    </xf>
    <xf numFmtId="168" fontId="0" fillId="35" borderId="10" xfId="0" applyNumberFormat="1" applyFill="1" applyBorder="1" applyAlignment="1">
      <alignment horizontal="center"/>
    </xf>
    <xf numFmtId="168" fontId="0" fillId="0" borderId="0" xfId="0" applyNumberFormat="1" applyAlignment="1">
      <alignment/>
    </xf>
    <xf numFmtId="0" fontId="0" fillId="0" borderId="1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24" fillId="0" borderId="10"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T48"/>
  <sheetViews>
    <sheetView tabSelected="1" zoomScale="80" zoomScaleNormal="80" zoomScalePageLayoutView="0" workbookViewId="0" topLeftCell="A1">
      <pane xSplit="1" topLeftCell="B1" activePane="topRight" state="frozen"/>
      <selection pane="topLeft" activeCell="A1" sqref="A1"/>
      <selection pane="topRight" activeCell="D5" sqref="D5:BQ38"/>
    </sheetView>
  </sheetViews>
  <sheetFormatPr defaultColWidth="9.140625" defaultRowHeight="12.75"/>
  <cols>
    <col min="1" max="1" width="34.28125" style="0" hidden="1" customWidth="1"/>
    <col min="2" max="2" width="12.00390625" style="0" hidden="1" customWidth="1"/>
    <col min="3" max="3" width="20.140625" style="0" hidden="1" customWidth="1"/>
    <col min="4" max="4" width="12.421875" style="0" customWidth="1"/>
    <col min="5" max="5" width="1.421875" style="0" customWidth="1"/>
    <col min="6" max="6" width="7.7109375" style="0" customWidth="1"/>
    <col min="7" max="7" width="7.7109375" style="52" customWidth="1"/>
    <col min="8" max="9" width="5.7109375" style="0" customWidth="1"/>
    <col min="10" max="10" width="0.9921875" style="0" customWidth="1"/>
    <col min="11" max="11" width="5.7109375" style="0" customWidth="1"/>
    <col min="12" max="12" width="4.7109375" style="0" customWidth="1"/>
    <col min="13" max="15" width="5.7109375" style="0" customWidth="1"/>
    <col min="16" max="16" width="1.421875" style="0" customWidth="1"/>
    <col min="17" max="20" width="4.7109375" style="0" customWidth="1"/>
    <col min="21" max="21" width="5.421875" style="0" customWidth="1"/>
    <col min="22" max="22" width="1.421875" style="0" customWidth="1"/>
    <col min="23" max="23" width="4.7109375" style="0" customWidth="1"/>
    <col min="24" max="24" width="0.85546875" style="0" customWidth="1"/>
    <col min="25" max="30" width="4.28125" style="0" customWidth="1"/>
    <col min="31" max="31" width="5.28125" style="0" customWidth="1"/>
    <col min="32" max="32" width="0.85546875" style="0" customWidth="1"/>
    <col min="33" max="34" width="4.7109375" style="0" customWidth="1"/>
    <col min="35" max="59" width="4.7109375" style="42" customWidth="1"/>
    <col min="60" max="60" width="5.28125" style="0" customWidth="1"/>
    <col min="61" max="61" width="0.85546875" style="0" customWidth="1"/>
    <col min="62" max="67" width="4.7109375" style="0" customWidth="1"/>
    <col min="68" max="68" width="5.28125" style="0" customWidth="1"/>
    <col min="69" max="69" width="0.85546875" style="0" customWidth="1"/>
  </cols>
  <sheetData>
    <row r="1" spans="1:69" ht="12.75">
      <c r="A1" s="11" t="s">
        <v>29</v>
      </c>
      <c r="B1" s="11" t="s">
        <v>2</v>
      </c>
      <c r="C1" s="28"/>
      <c r="D1" s="33">
        <v>34</v>
      </c>
      <c r="E1" s="15"/>
      <c r="F1" s="19"/>
      <c r="G1" s="46"/>
      <c r="H1" s="20"/>
      <c r="I1" s="21"/>
      <c r="J1" s="15"/>
      <c r="K1" s="19"/>
      <c r="L1" s="20"/>
      <c r="M1" s="20"/>
      <c r="N1" s="20"/>
      <c r="O1" s="21"/>
      <c r="P1" s="15"/>
      <c r="Q1" s="26">
        <f ca="1">IF(COUNT(INDIRECT("q5:q"&amp;($D$1+4)))&lt;&gt;0,1,0)</f>
        <v>1</v>
      </c>
      <c r="R1" s="26">
        <f ca="1">IF(COUNT(INDIRECT("r5:r"&amp;($D$1+4)))&lt;&gt;0,1,0)</f>
        <v>1</v>
      </c>
      <c r="S1" s="26">
        <f ca="1">IF(COUNT(INDIRECT("s5:s"&amp;($D$1+4)))&lt;&gt;0,1,0)</f>
        <v>1</v>
      </c>
      <c r="T1" s="26">
        <f ca="1">IF(COUNT(INDIRECT("t5:t"&amp;($D$1+4)))&lt;&gt;0,1,0)</f>
        <v>1</v>
      </c>
      <c r="U1" s="25">
        <f>SUM(Q1:T1)</f>
        <v>4</v>
      </c>
      <c r="V1" s="15"/>
      <c r="W1" s="26">
        <f ca="1">IF(COUNT(INDIRECT("w5:w"&amp;($D$1+4)))&lt;&gt;0,1,0)</f>
        <v>1</v>
      </c>
      <c r="X1" s="15"/>
      <c r="Y1" s="26">
        <f ca="1">IF(COUNT(INDIRECT("y5:y"&amp;($D$1+4)))&lt;&gt;0,1,0)</f>
        <v>1</v>
      </c>
      <c r="Z1" s="26">
        <f ca="1">IF(COUNT(INDIRECT("z5:z"&amp;($D$1+4)))&lt;&gt;0,1,0)</f>
        <v>1</v>
      </c>
      <c r="AA1" s="26">
        <f ca="1">IF(COUNT(INDIRECT("Aa5:Aa"&amp;($D$1+4)))&lt;&gt;0,1,0)</f>
        <v>1</v>
      </c>
      <c r="AB1" s="26">
        <f ca="1">IF(COUNT(INDIRECT("Ab5:Ab"&amp;($D$1+4)))&lt;&gt;0,1,0)</f>
        <v>1</v>
      </c>
      <c r="AC1" s="26">
        <f ca="1">IF(COUNT(INDIRECT("Ac5:Ac"&amp;($D$1+4)))&lt;&gt;0,1,0)</f>
        <v>1</v>
      </c>
      <c r="AD1" s="26">
        <f ca="1">IF(COUNT(INDIRECT("Ad5:Ad"&amp;($D$1+4)))&lt;&gt;0,1,0)</f>
        <v>1</v>
      </c>
      <c r="AE1" s="25">
        <f>SUM(Y1:AD1)</f>
        <v>6</v>
      </c>
      <c r="AF1" s="15"/>
      <c r="AG1" s="19"/>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1"/>
      <c r="BI1" s="15"/>
      <c r="BJ1" s="19"/>
      <c r="BK1" s="20"/>
      <c r="BL1" s="20"/>
      <c r="BM1" s="20"/>
      <c r="BN1" s="20"/>
      <c r="BO1" s="20"/>
      <c r="BP1" s="21"/>
      <c r="BQ1" s="6"/>
    </row>
    <row r="2" spans="1:69" ht="12.75">
      <c r="A2" s="11" t="s">
        <v>28</v>
      </c>
      <c r="B2" s="11" t="s">
        <v>27</v>
      </c>
      <c r="C2" s="29"/>
      <c r="D2" s="29"/>
      <c r="E2" s="15"/>
      <c r="F2" s="30"/>
      <c r="G2" s="47"/>
      <c r="H2" s="23"/>
      <c r="I2" s="24"/>
      <c r="J2" s="15"/>
      <c r="K2" s="22"/>
      <c r="L2" s="23"/>
      <c r="M2" s="23"/>
      <c r="N2" s="23"/>
      <c r="O2" s="24"/>
      <c r="P2" s="15"/>
      <c r="Q2" s="22"/>
      <c r="R2" s="23"/>
      <c r="S2" s="23"/>
      <c r="T2" s="23"/>
      <c r="U2" s="24"/>
      <c r="V2" s="15"/>
      <c r="W2" s="29"/>
      <c r="X2" s="15"/>
      <c r="Y2" s="22"/>
      <c r="Z2" s="23"/>
      <c r="AA2" s="23"/>
      <c r="AB2" s="23"/>
      <c r="AC2" s="23"/>
      <c r="AD2" s="23"/>
      <c r="AE2" s="24"/>
      <c r="AF2" s="15"/>
      <c r="AG2" s="22"/>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4"/>
      <c r="BI2" s="15"/>
      <c r="BJ2" s="22"/>
      <c r="BK2" s="23"/>
      <c r="BL2" s="23"/>
      <c r="BM2" s="23"/>
      <c r="BN2" s="23"/>
      <c r="BO2" s="23"/>
      <c r="BP2" s="24"/>
      <c r="BQ2" s="6"/>
    </row>
    <row r="3" spans="1:69" ht="12.75">
      <c r="A3" s="11" t="s">
        <v>0</v>
      </c>
      <c r="B3" s="11">
        <f>D1</f>
        <v>34</v>
      </c>
      <c r="C3" s="27"/>
      <c r="D3" s="27" t="s">
        <v>26</v>
      </c>
      <c r="E3" s="15"/>
      <c r="F3" s="22"/>
      <c r="G3" s="48"/>
      <c r="H3" s="16" t="s">
        <v>14</v>
      </c>
      <c r="I3" s="16" t="s">
        <v>7</v>
      </c>
      <c r="J3" s="15"/>
      <c r="K3" s="12" t="s">
        <v>18</v>
      </c>
      <c r="L3" s="32"/>
      <c r="M3" s="13"/>
      <c r="N3" s="13"/>
      <c r="O3" s="14"/>
      <c r="P3" s="15"/>
      <c r="Q3" s="12" t="s">
        <v>8</v>
      </c>
      <c r="R3" s="18"/>
      <c r="S3" s="13"/>
      <c r="T3" s="14"/>
      <c r="U3" s="16" t="s">
        <v>9</v>
      </c>
      <c r="V3" s="15"/>
      <c r="W3" s="22"/>
      <c r="X3" s="15"/>
      <c r="Y3" s="12" t="s">
        <v>10</v>
      </c>
      <c r="Z3" s="13"/>
      <c r="AA3" s="13"/>
      <c r="AB3" s="13"/>
      <c r="AC3" s="13"/>
      <c r="AD3" s="14"/>
      <c r="AE3" s="16" t="s">
        <v>15</v>
      </c>
      <c r="AF3" s="15"/>
      <c r="AG3" s="12" t="s">
        <v>30</v>
      </c>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4"/>
      <c r="BH3" s="16" t="s">
        <v>31</v>
      </c>
      <c r="BI3" s="15"/>
      <c r="BJ3" s="12" t="s">
        <v>11</v>
      </c>
      <c r="BK3" s="13"/>
      <c r="BL3" s="13"/>
      <c r="BM3" s="13"/>
      <c r="BN3" s="13"/>
      <c r="BO3" s="14"/>
      <c r="BP3" s="16" t="s">
        <v>12</v>
      </c>
      <c r="BQ3" s="6"/>
    </row>
    <row r="4" spans="1:69" ht="12.75">
      <c r="A4" s="10" t="s">
        <v>1</v>
      </c>
      <c r="B4" s="10" t="s">
        <v>3</v>
      </c>
      <c r="C4" s="10" t="s">
        <v>4</v>
      </c>
      <c r="D4" s="10" t="s">
        <v>5</v>
      </c>
      <c r="E4" s="15">
        <f>IF(U1&gt;1,1,(IF(U1=1,0.5,0)))</f>
        <v>1</v>
      </c>
      <c r="F4" s="10" t="s">
        <v>6</v>
      </c>
      <c r="G4" s="49" t="s">
        <v>17</v>
      </c>
      <c r="H4" s="17" t="s">
        <v>13</v>
      </c>
      <c r="I4" s="17" t="s">
        <v>13</v>
      </c>
      <c r="J4" s="15">
        <f>P4+X4+150*E4+IF(E4=0.5,90,IF(E4=1,150,0))+50*W1</f>
        <v>1000</v>
      </c>
      <c r="K4" s="17" t="s">
        <v>9</v>
      </c>
      <c r="L4" s="17" t="s">
        <v>19</v>
      </c>
      <c r="M4" s="17" t="s">
        <v>15</v>
      </c>
      <c r="N4" s="17" t="s">
        <v>16</v>
      </c>
      <c r="O4" s="17" t="s">
        <v>11</v>
      </c>
      <c r="P4" s="15">
        <f ca="1">200*(IF(COUNT(INDIRECT("Q5:Q"&amp;($D$1+4)))&lt;&gt;0,1,0)+IF(COUNT(INDIRECT("R5:R"&amp;($D$1+4)))&lt;&gt;0,1,0)+IF(COUNT(INDIRECT("S5:S"&amp;($D$1+4)))&lt;&gt;0,1,0))</f>
        <v>600</v>
      </c>
      <c r="Q4" s="10">
        <v>1</v>
      </c>
      <c r="R4" s="10">
        <v>2</v>
      </c>
      <c r="S4" s="10">
        <v>3</v>
      </c>
      <c r="T4" s="10" t="s">
        <v>7</v>
      </c>
      <c r="U4" s="17" t="s">
        <v>6</v>
      </c>
      <c r="V4" s="15">
        <f ca="1">5*(IF(COUNT(INDIRECT("Z5:Z"&amp;($D$1+4)))&lt;&gt;0,1,0)+IF(COUNT(INDIRECT("AA5:AA"&amp;($D$1+4)))&lt;&gt;0,1,0)+IF(COUNT(INDIRECT("AB5:AB"&amp;($D$1+4)))&lt;&gt;0,1,0)+IF(COUNT(INDIRECT("AC5:AC"&amp;($D$1+4)))&lt;&gt;0,1,0)+IF(COUNT(INDIRECT("AD5:AD"&amp;($D$1+4)))&lt;&gt;0,1,0)+IF(COUNT(INDIRECT("AE5:AE"&amp;($D$1+4)))&lt;&gt;0,1,0)+IF(COUNT(INDIRECT("AF5:AF"&amp;($D$1+4)))&lt;&gt;0,1,0)+IF(COUNT(INDIRECT("AG5:AG"&amp;($D$1+4)))&lt;&gt;0,1,0)+IF(COUNT(INDIRECT("AH5:AH"&amp;($D$1+4)))&lt;&gt;0,1,0)+IF(COUNT(INDIRECT("AI5:AI"&amp;($D$1+4)))&lt;&gt;0,1,0))</f>
        <v>50</v>
      </c>
      <c r="W4" s="10" t="s">
        <v>19</v>
      </c>
      <c r="X4" s="15">
        <f ca="1">10*(IF(COUNT(INDIRECT("y5:y"&amp;($D$1+4)))&lt;&gt;0,1,0)+IF(COUNT(INDIRECT("z5:z"&amp;($D$1+4)))&lt;&gt;0,1,0)+IF(COUNT(INDIRECT("Aa5:Aa"&amp;($D$1+4)))&lt;&gt;0,1,0)+IF(COUNT(INDIRECT("Ab5:Ab"&amp;($D$1+4)))&lt;&gt;0,1,0)+IF(COUNT(INDIRECT("Ac5:Ac"&amp;($D$1+4)))&lt;&gt;0,1,0))</f>
        <v>50</v>
      </c>
      <c r="Y4" s="10">
        <v>1</v>
      </c>
      <c r="Z4" s="10">
        <v>2</v>
      </c>
      <c r="AA4" s="10">
        <v>3</v>
      </c>
      <c r="AB4" s="10">
        <v>4</v>
      </c>
      <c r="AC4" s="10">
        <v>5</v>
      </c>
      <c r="AD4" s="10">
        <v>6</v>
      </c>
      <c r="AE4" s="17" t="s">
        <v>6</v>
      </c>
      <c r="AF4" s="15"/>
      <c r="AG4" s="10">
        <v>1</v>
      </c>
      <c r="AH4" s="10">
        <v>2</v>
      </c>
      <c r="AI4" s="10">
        <v>3</v>
      </c>
      <c r="AJ4" s="10">
        <v>4</v>
      </c>
      <c r="AK4" s="10">
        <v>6</v>
      </c>
      <c r="AL4" s="10">
        <v>7</v>
      </c>
      <c r="AM4" s="10">
        <v>10</v>
      </c>
      <c r="AN4" s="10">
        <v>11</v>
      </c>
      <c r="AO4" s="10">
        <v>12</v>
      </c>
      <c r="AP4" s="10">
        <v>13</v>
      </c>
      <c r="AQ4" s="10">
        <v>14</v>
      </c>
      <c r="AR4" s="10">
        <v>15</v>
      </c>
      <c r="AS4" s="10">
        <v>16</v>
      </c>
      <c r="AT4" s="10">
        <v>17</v>
      </c>
      <c r="AU4" s="10">
        <v>19</v>
      </c>
      <c r="AV4" s="10">
        <v>20</v>
      </c>
      <c r="AW4" s="10">
        <v>21</v>
      </c>
      <c r="AX4" s="10">
        <v>22</v>
      </c>
      <c r="AY4" s="10">
        <v>23</v>
      </c>
      <c r="AZ4" s="10">
        <v>25</v>
      </c>
      <c r="BA4" s="10">
        <v>28</v>
      </c>
      <c r="BB4" s="10"/>
      <c r="BC4" s="10">
        <v>1</v>
      </c>
      <c r="BD4" s="10">
        <v>2</v>
      </c>
      <c r="BE4" s="10">
        <v>3</v>
      </c>
      <c r="BF4" s="10">
        <v>4</v>
      </c>
      <c r="BG4" s="10"/>
      <c r="BH4" s="17" t="s">
        <v>6</v>
      </c>
      <c r="BI4" s="15"/>
      <c r="BJ4" s="10">
        <v>1</v>
      </c>
      <c r="BK4" s="10">
        <v>2</v>
      </c>
      <c r="BL4" s="10">
        <v>3</v>
      </c>
      <c r="BM4" s="10">
        <v>4</v>
      </c>
      <c r="BN4" s="10">
        <v>5</v>
      </c>
      <c r="BO4" s="10">
        <v>6</v>
      </c>
      <c r="BP4" s="17" t="s">
        <v>6</v>
      </c>
      <c r="BQ4" s="6"/>
    </row>
    <row r="5" spans="1:69" ht="12.75" customHeight="1">
      <c r="A5" s="1"/>
      <c r="B5" s="34"/>
      <c r="C5" s="2"/>
      <c r="D5" s="7">
        <v>1102</v>
      </c>
      <c r="E5" s="4"/>
      <c r="F5" s="35">
        <f>ROUND(SUM(K5:O5),0)</f>
        <v>634</v>
      </c>
      <c r="G5" s="50">
        <f>100*F5/$J$4</f>
        <v>63.4</v>
      </c>
      <c r="H5" s="3"/>
      <c r="I5" s="3"/>
      <c r="J5" s="4"/>
      <c r="K5" s="35">
        <f>U5</f>
        <v>305</v>
      </c>
      <c r="L5" s="35">
        <v>20</v>
      </c>
      <c r="M5" s="35">
        <f>AE5</f>
        <v>39</v>
      </c>
      <c r="N5" s="35">
        <f>$E$4*BH5*1.5</f>
        <v>126.78571428571428</v>
      </c>
      <c r="O5" s="35">
        <f>0.3*BQ5</f>
        <v>143.7</v>
      </c>
      <c r="P5" s="4"/>
      <c r="Q5" s="3">
        <v>92</v>
      </c>
      <c r="R5" s="3">
        <v>78</v>
      </c>
      <c r="S5" s="3">
        <v>107</v>
      </c>
      <c r="T5" s="3">
        <v>106</v>
      </c>
      <c r="U5" s="35">
        <f>SUM(Q5:T5)-IF(($U$1=4),IF((V5=4),MIN(Q5:T5),0),0)</f>
        <v>305</v>
      </c>
      <c r="V5" s="4">
        <f>COUNT(Q5:T5)</f>
        <v>4</v>
      </c>
      <c r="W5" s="31">
        <v>20</v>
      </c>
      <c r="X5" s="4"/>
      <c r="Y5" s="43">
        <v>9</v>
      </c>
      <c r="Z5" s="45">
        <v>10</v>
      </c>
      <c r="AA5" s="44"/>
      <c r="AB5" s="45">
        <v>10</v>
      </c>
      <c r="AC5" s="43">
        <v>10</v>
      </c>
      <c r="AD5" s="3"/>
      <c r="AE5" s="35">
        <f>SUM(Y5:AD5)-IF(($AE$1=6),IF((AF5=6),MIN(Y5:AD5),0),0)</f>
        <v>39</v>
      </c>
      <c r="AF5" s="4">
        <f>COUNT(Y5:AD5)</f>
        <v>4</v>
      </c>
      <c r="AG5" s="38">
        <v>100</v>
      </c>
      <c r="AH5" s="39"/>
      <c r="AI5" s="39">
        <v>100</v>
      </c>
      <c r="AJ5" s="38">
        <v>95</v>
      </c>
      <c r="AK5" s="39">
        <v>100</v>
      </c>
      <c r="AL5" s="39">
        <v>100</v>
      </c>
      <c r="AM5" s="39">
        <v>100</v>
      </c>
      <c r="AN5" s="39">
        <v>100</v>
      </c>
      <c r="AO5" s="39">
        <v>100</v>
      </c>
      <c r="AP5" s="38">
        <v>100</v>
      </c>
      <c r="AQ5" s="39">
        <v>100</v>
      </c>
      <c r="AR5" s="39"/>
      <c r="AS5" s="39">
        <v>100</v>
      </c>
      <c r="AT5" s="40">
        <v>0</v>
      </c>
      <c r="AU5" s="40"/>
      <c r="AV5" s="39">
        <v>100</v>
      </c>
      <c r="AW5" s="39">
        <v>100</v>
      </c>
      <c r="AX5" s="39">
        <v>100</v>
      </c>
      <c r="AY5" s="39">
        <v>0</v>
      </c>
      <c r="AZ5" s="39">
        <v>90</v>
      </c>
      <c r="BA5" s="39">
        <v>0</v>
      </c>
      <c r="BB5" s="39"/>
      <c r="BC5" s="38">
        <v>100</v>
      </c>
      <c r="BD5" s="40">
        <v>100</v>
      </c>
      <c r="BE5" s="40">
        <v>90</v>
      </c>
      <c r="BF5" s="40">
        <v>0</v>
      </c>
      <c r="BG5" s="40"/>
      <c r="BH5" s="35">
        <f>IF(COUNT(AG5:BG5)&gt;1,(1*(SUM(AG5:BG5)-MIN(AG5:BG5))/(COUNT(AG5:BG5)-1)),IF(COUNT(AG5:BG5)=1,1*SUM(AG5:BG5),0))</f>
        <v>84.52380952380952</v>
      </c>
      <c r="BI5" s="4"/>
      <c r="BJ5" s="3">
        <v>96</v>
      </c>
      <c r="BK5" s="3">
        <v>96</v>
      </c>
      <c r="BL5" s="3">
        <v>94</v>
      </c>
      <c r="BM5" s="3">
        <v>97</v>
      </c>
      <c r="BN5" s="3">
        <v>96</v>
      </c>
      <c r="BO5" s="3">
        <v>0</v>
      </c>
      <c r="BP5" s="35">
        <f>BQ5</f>
        <v>479</v>
      </c>
      <c r="BQ5" s="6">
        <f>IF($E$4=1,IF(COUNT(BJ5:BO5)=6,(SUM(BJ5:BO5)-MIN(BJ5:BO5)),SUM(BJ5:BO5)),IF($E$4=0.5,SUM(BJ5:BL5),0))</f>
        <v>479</v>
      </c>
    </row>
    <row r="6" spans="1:69" ht="12.75" customHeight="1">
      <c r="A6" s="1"/>
      <c r="B6" s="34"/>
      <c r="C6" s="2"/>
      <c r="D6" s="7">
        <v>1104</v>
      </c>
      <c r="E6" s="4"/>
      <c r="F6" s="35">
        <f>ROUND(SUM(K6:O6),0)</f>
        <v>533</v>
      </c>
      <c r="G6" s="50">
        <f>100*F6/$J$4</f>
        <v>53.3</v>
      </c>
      <c r="H6" s="3"/>
      <c r="I6" s="3"/>
      <c r="J6" s="4"/>
      <c r="K6" s="35">
        <f>U6</f>
        <v>337</v>
      </c>
      <c r="L6" s="35">
        <f>W6</f>
        <v>8</v>
      </c>
      <c r="M6" s="35">
        <f>AE6</f>
        <v>7</v>
      </c>
      <c r="N6" s="35">
        <f>$E$4*BH6*1.5</f>
        <v>36.84782608695652</v>
      </c>
      <c r="O6" s="35">
        <f>0.3*BQ6</f>
        <v>144.6</v>
      </c>
      <c r="P6" s="4"/>
      <c r="Q6" s="3">
        <v>144</v>
      </c>
      <c r="R6" s="3">
        <v>92</v>
      </c>
      <c r="S6" s="3">
        <v>101</v>
      </c>
      <c r="T6" s="3"/>
      <c r="U6" s="35">
        <f>SUM(Q6:T6)-IF(($U$1=4),IF((V6=4),MIN(Q6:T6),0),0)</f>
        <v>337</v>
      </c>
      <c r="V6" s="4">
        <f>COUNT(Q6:T6)</f>
        <v>3</v>
      </c>
      <c r="W6" s="31">
        <v>8</v>
      </c>
      <c r="X6" s="4"/>
      <c r="Y6" s="43">
        <v>7</v>
      </c>
      <c r="Z6" s="44"/>
      <c r="AA6" s="44"/>
      <c r="AB6" s="44"/>
      <c r="AC6" s="43"/>
      <c r="AD6" s="3"/>
      <c r="AE6" s="35">
        <f>SUM(Y6:AD6)-IF(($AE$1=6),IF((AF6=6),MIN(Y6:AD6),0),0)</f>
        <v>7</v>
      </c>
      <c r="AF6" s="4">
        <f>COUNT(Y6:AD6)</f>
        <v>1</v>
      </c>
      <c r="AG6" s="38">
        <v>100</v>
      </c>
      <c r="AH6" s="39">
        <v>100</v>
      </c>
      <c r="AI6" s="39"/>
      <c r="AJ6" s="38">
        <v>90</v>
      </c>
      <c r="AK6" s="39">
        <v>0</v>
      </c>
      <c r="AL6" s="39">
        <v>0</v>
      </c>
      <c r="AM6" s="39">
        <v>85</v>
      </c>
      <c r="AN6" s="38">
        <v>100</v>
      </c>
      <c r="AO6" s="39">
        <v>0</v>
      </c>
      <c r="AP6" s="39">
        <v>0</v>
      </c>
      <c r="AQ6" s="39">
        <v>0</v>
      </c>
      <c r="AR6" s="39">
        <v>0</v>
      </c>
      <c r="AS6" s="39">
        <v>0</v>
      </c>
      <c r="AT6" s="39">
        <v>0</v>
      </c>
      <c r="AU6" s="56">
        <v>0</v>
      </c>
      <c r="AV6" s="39">
        <v>0</v>
      </c>
      <c r="AW6" s="39">
        <v>0</v>
      </c>
      <c r="AX6" s="39">
        <v>0</v>
      </c>
      <c r="AY6" s="39">
        <v>0</v>
      </c>
      <c r="AZ6" s="39">
        <v>0</v>
      </c>
      <c r="BA6" s="39">
        <v>0</v>
      </c>
      <c r="BB6" s="39"/>
      <c r="BC6" s="38">
        <v>90</v>
      </c>
      <c r="BD6" s="40">
        <v>0</v>
      </c>
      <c r="BE6" s="39">
        <v>0</v>
      </c>
      <c r="BF6" s="56">
        <v>0</v>
      </c>
      <c r="BG6" s="40"/>
      <c r="BH6" s="35">
        <f>IF(COUNT(AG6:BG6)&gt;1,(1*(SUM(AG6:BG6)-MIN(AG6:BG6))/(COUNT(AG6:BG6)-1)),IF(COUNT(AG6:BG6)=1,1*SUM(AG6:BG6),0))</f>
        <v>24.565217391304348</v>
      </c>
      <c r="BI6" s="4"/>
      <c r="BJ6" s="3">
        <v>94</v>
      </c>
      <c r="BK6" s="3">
        <v>96</v>
      </c>
      <c r="BL6" s="3">
        <v>97</v>
      </c>
      <c r="BM6" s="3">
        <v>95</v>
      </c>
      <c r="BN6" s="3">
        <v>100</v>
      </c>
      <c r="BO6" s="3">
        <v>0</v>
      </c>
      <c r="BP6" s="35">
        <f>BQ6</f>
        <v>482</v>
      </c>
      <c r="BQ6" s="6">
        <f>IF($E$4=1,IF(COUNT(BJ6:BO6)=6,(SUM(BJ6:BO6)-MIN(BJ6:BO6)),SUM(BJ6:BO6)),IF($E$4=0.5,SUM(BJ6:BL6),0))</f>
        <v>482</v>
      </c>
    </row>
    <row r="7" spans="1:69" ht="12.75" customHeight="1">
      <c r="A7" s="1"/>
      <c r="B7" s="34"/>
      <c r="C7" s="2"/>
      <c r="D7" s="7">
        <v>1107</v>
      </c>
      <c r="E7" s="4"/>
      <c r="F7" s="35">
        <f>ROUND(SUM(K7:O7),0)</f>
        <v>481</v>
      </c>
      <c r="G7" s="50">
        <f>100*F7/$J$4</f>
        <v>48.1</v>
      </c>
      <c r="H7" s="3"/>
      <c r="I7" s="3"/>
      <c r="J7" s="4"/>
      <c r="K7" s="35">
        <f>U7</f>
        <v>225</v>
      </c>
      <c r="L7" s="35">
        <v>32</v>
      </c>
      <c r="M7" s="35">
        <f>AE7</f>
        <v>0</v>
      </c>
      <c r="N7" s="35">
        <f>$E$4*BH7*1.5</f>
        <v>82.5</v>
      </c>
      <c r="O7" s="35">
        <f>0.3*BQ7</f>
        <v>141.9</v>
      </c>
      <c r="P7" s="4"/>
      <c r="Q7" s="3">
        <v>141</v>
      </c>
      <c r="R7" s="3">
        <v>84</v>
      </c>
      <c r="S7" s="3">
        <v>0</v>
      </c>
      <c r="T7" s="3"/>
      <c r="U7" s="35">
        <f>SUM(Q7:T7)-IF(($U$1=4),IF((V7=4),MIN(Q7:T7),0),0)</f>
        <v>225</v>
      </c>
      <c r="V7" s="4">
        <f>COUNT(Q7:T7)</f>
        <v>3</v>
      </c>
      <c r="W7" s="31">
        <v>32</v>
      </c>
      <c r="X7" s="4"/>
      <c r="Y7" s="43"/>
      <c r="Z7" s="44"/>
      <c r="AA7" s="44"/>
      <c r="AB7" s="44"/>
      <c r="AC7" s="43"/>
      <c r="AD7" s="3"/>
      <c r="AE7" s="35">
        <f>SUM(Y7:AD7)-IF(($AE$1=6),IF((AF7=6),MIN(Y7:AD7),0),0)</f>
        <v>0</v>
      </c>
      <c r="AF7" s="4">
        <f>COUNT(Y7:AD7)</f>
        <v>0</v>
      </c>
      <c r="AG7" s="38">
        <v>100</v>
      </c>
      <c r="AH7" s="39">
        <v>100</v>
      </c>
      <c r="AI7" s="39">
        <v>85</v>
      </c>
      <c r="AJ7" s="38">
        <v>100</v>
      </c>
      <c r="AK7" s="39"/>
      <c r="AL7" s="39">
        <v>100</v>
      </c>
      <c r="AM7" s="39">
        <v>95</v>
      </c>
      <c r="AN7" s="39">
        <v>97</v>
      </c>
      <c r="AO7" s="39"/>
      <c r="AP7" s="38">
        <v>0</v>
      </c>
      <c r="AQ7" s="39">
        <v>0</v>
      </c>
      <c r="AR7" s="39">
        <v>88</v>
      </c>
      <c r="AS7" s="39"/>
      <c r="AT7" s="40">
        <v>0</v>
      </c>
      <c r="AU7" s="40">
        <v>90</v>
      </c>
      <c r="AV7" s="39">
        <v>0</v>
      </c>
      <c r="AW7" s="39">
        <v>0</v>
      </c>
      <c r="AX7" s="39">
        <v>0</v>
      </c>
      <c r="AY7" s="39">
        <v>0</v>
      </c>
      <c r="AZ7" s="39">
        <v>0</v>
      </c>
      <c r="BA7" s="39">
        <v>0</v>
      </c>
      <c r="BB7" s="39"/>
      <c r="BC7" s="38">
        <v>100</v>
      </c>
      <c r="BD7" s="38">
        <v>100</v>
      </c>
      <c r="BE7" s="40">
        <v>100</v>
      </c>
      <c r="BF7" s="40">
        <v>0</v>
      </c>
      <c r="BG7" s="40"/>
      <c r="BH7" s="35">
        <f>IF(COUNT(AG7:BG7)&gt;1,(1*(SUM(AG7:BG7)-MIN(AG7:BG7))/(COUNT(AG7:BG7)-1)),IF(COUNT(AG7:BG7)=1,1*SUM(AG7:BG7),0))</f>
        <v>55</v>
      </c>
      <c r="BI7" s="4"/>
      <c r="BJ7" s="3">
        <v>93</v>
      </c>
      <c r="BK7" s="3">
        <v>92</v>
      </c>
      <c r="BL7" s="3">
        <v>94</v>
      </c>
      <c r="BM7" s="3">
        <v>98</v>
      </c>
      <c r="BN7" s="3">
        <v>96</v>
      </c>
      <c r="BO7" s="3">
        <v>0</v>
      </c>
      <c r="BP7" s="35">
        <f>BQ7</f>
        <v>473</v>
      </c>
      <c r="BQ7" s="6">
        <f>IF($E$4=1,IF(COUNT(BJ7:BO7)=6,(SUM(BJ7:BO7)-MIN(BJ7:BO7)),SUM(BJ7:BO7)),IF($E$4=0.5,SUM(BJ7:BL7),0))</f>
        <v>473</v>
      </c>
    </row>
    <row r="8" spans="1:69" ht="12.75" customHeight="1">
      <c r="A8" s="1"/>
      <c r="B8" s="34"/>
      <c r="C8" s="2"/>
      <c r="D8" s="7">
        <v>1108</v>
      </c>
      <c r="E8" s="4"/>
      <c r="F8" s="35">
        <f>ROUND(SUM(K8:O8),0)</f>
        <v>700</v>
      </c>
      <c r="G8" s="50">
        <f>100*F8/$J$4</f>
        <v>70</v>
      </c>
      <c r="H8" s="3"/>
      <c r="I8" s="3"/>
      <c r="J8" s="4"/>
      <c r="K8" s="35">
        <f>U8</f>
        <v>393</v>
      </c>
      <c r="L8" s="35">
        <v>20</v>
      </c>
      <c r="M8" s="35">
        <f>AE8</f>
        <v>23</v>
      </c>
      <c r="N8" s="35">
        <f>$E$4*BH8*1.5</f>
        <v>117.28571428571428</v>
      </c>
      <c r="O8" s="35">
        <f>0.3*BQ8</f>
        <v>146.7</v>
      </c>
      <c r="P8" s="4"/>
      <c r="Q8" s="3">
        <v>124</v>
      </c>
      <c r="R8" s="3">
        <v>117</v>
      </c>
      <c r="S8" s="3">
        <v>79</v>
      </c>
      <c r="T8" s="3">
        <v>152</v>
      </c>
      <c r="U8" s="35">
        <f>SUM(Q8:T8)-IF(($U$1=4),IF((V8=4),MIN(Q8:T8),0),0)</f>
        <v>393</v>
      </c>
      <c r="V8" s="4">
        <f>COUNT(Q8:T8)</f>
        <v>4</v>
      </c>
      <c r="W8" s="31">
        <v>20</v>
      </c>
      <c r="X8" s="4"/>
      <c r="Y8" s="43">
        <v>10</v>
      </c>
      <c r="Z8" s="45">
        <v>5</v>
      </c>
      <c r="AA8" s="45">
        <v>2</v>
      </c>
      <c r="AB8" s="45">
        <v>6</v>
      </c>
      <c r="AC8" s="43"/>
      <c r="AD8" s="3"/>
      <c r="AE8" s="35">
        <f>SUM(Y8:AD8)-IF(($AE$1=6),IF((AF8=6),MIN(Y8:AD8),0),0)</f>
        <v>23</v>
      </c>
      <c r="AF8" s="4">
        <f>COUNT(Y8:AD8)</f>
        <v>4</v>
      </c>
      <c r="AG8" s="38">
        <v>100</v>
      </c>
      <c r="AH8" s="39">
        <v>100</v>
      </c>
      <c r="AI8" s="39">
        <v>95</v>
      </c>
      <c r="AJ8" s="38">
        <v>70</v>
      </c>
      <c r="AK8" s="39"/>
      <c r="AL8" s="39">
        <v>85</v>
      </c>
      <c r="AM8" s="39">
        <v>80</v>
      </c>
      <c r="AN8" s="38">
        <v>100</v>
      </c>
      <c r="AO8" s="39">
        <v>100</v>
      </c>
      <c r="AP8" s="39">
        <v>100</v>
      </c>
      <c r="AQ8" s="39"/>
      <c r="AR8" s="39">
        <v>96</v>
      </c>
      <c r="AS8" s="39">
        <v>80</v>
      </c>
      <c r="AT8" s="56">
        <v>90</v>
      </c>
      <c r="AU8" s="40">
        <v>0</v>
      </c>
      <c r="AV8" s="39">
        <v>70</v>
      </c>
      <c r="AW8" s="39"/>
      <c r="AX8" s="39">
        <v>100</v>
      </c>
      <c r="AY8" s="39">
        <v>100</v>
      </c>
      <c r="AZ8" s="39">
        <v>0</v>
      </c>
      <c r="BA8" s="39">
        <v>0</v>
      </c>
      <c r="BB8" s="39"/>
      <c r="BC8" s="38">
        <v>90</v>
      </c>
      <c r="BD8" s="40">
        <v>90</v>
      </c>
      <c r="BE8" s="56">
        <v>96</v>
      </c>
      <c r="BF8" s="40">
        <v>0</v>
      </c>
      <c r="BG8" s="56"/>
      <c r="BH8" s="35">
        <f>IF(COUNT(AG8:BG8)&gt;1,(1*(SUM(AG8:BG8)-MIN(AG8:BG8))/(COUNT(AG8:BG8)-1)),IF(COUNT(AG8:BG8)=1,1*SUM(AG8:BG8),0))</f>
        <v>78.19047619047619</v>
      </c>
      <c r="BI8" s="4"/>
      <c r="BJ8" s="3">
        <v>100</v>
      </c>
      <c r="BK8" s="3">
        <v>98</v>
      </c>
      <c r="BL8" s="3">
        <v>95</v>
      </c>
      <c r="BM8" s="3">
        <v>96</v>
      </c>
      <c r="BN8" s="3">
        <v>100</v>
      </c>
      <c r="BO8" s="3">
        <v>0</v>
      </c>
      <c r="BP8" s="35">
        <f>BQ8</f>
        <v>489</v>
      </c>
      <c r="BQ8" s="6">
        <f>IF($E$4=1,IF(COUNT(BJ8:BO8)=6,(SUM(BJ8:BO8)-MIN(BJ8:BO8)),SUM(BJ8:BO8)),IF($E$4=0.5,SUM(BJ8:BL8),0))</f>
        <v>489</v>
      </c>
    </row>
    <row r="9" spans="1:69" ht="12.75" customHeight="1">
      <c r="A9" s="1"/>
      <c r="B9" s="34"/>
      <c r="C9" s="2"/>
      <c r="D9" s="7">
        <v>1109</v>
      </c>
      <c r="E9" s="4"/>
      <c r="F9" s="35">
        <f>ROUND(SUM(K9:O9),0)</f>
        <v>695</v>
      </c>
      <c r="G9" s="50">
        <f>100*F9/$J$4</f>
        <v>69.5</v>
      </c>
      <c r="H9" s="3"/>
      <c r="I9" s="3"/>
      <c r="J9" s="4"/>
      <c r="K9" s="35">
        <f>U9</f>
        <v>417</v>
      </c>
      <c r="L9" s="35">
        <v>26</v>
      </c>
      <c r="M9" s="35">
        <f>AE9</f>
        <v>8</v>
      </c>
      <c r="N9" s="35">
        <f>$E$4*BH9*1.5</f>
        <v>96.21428571428571</v>
      </c>
      <c r="O9" s="35">
        <f>0.3*BQ9</f>
        <v>147.29999999999998</v>
      </c>
      <c r="P9" s="4"/>
      <c r="Q9" s="3">
        <v>134</v>
      </c>
      <c r="R9" s="3">
        <v>149</v>
      </c>
      <c r="S9" s="3">
        <v>104</v>
      </c>
      <c r="T9" s="3">
        <v>134</v>
      </c>
      <c r="U9" s="35">
        <f>SUM(Q9:T9)-IF(($U$1=4),IF((V9=4),MIN(Q9:T9),0),0)</f>
        <v>417</v>
      </c>
      <c r="V9" s="4">
        <f>COUNT(Q9:T9)</f>
        <v>4</v>
      </c>
      <c r="W9" s="31">
        <v>26</v>
      </c>
      <c r="X9" s="4"/>
      <c r="Y9" s="43"/>
      <c r="Z9" s="44"/>
      <c r="AA9" s="44"/>
      <c r="AB9" s="44"/>
      <c r="AC9" s="43">
        <v>8</v>
      </c>
      <c r="AD9" s="3"/>
      <c r="AE9" s="35">
        <f>SUM(Y9:AD9)-IF(($AE$1=6),IF((AF9=6),MIN(Y9:AD9),0),0)</f>
        <v>8</v>
      </c>
      <c r="AF9" s="4">
        <f>COUNT(Y9:AD9)</f>
        <v>1</v>
      </c>
      <c r="AG9" s="38">
        <v>100</v>
      </c>
      <c r="AH9" s="39">
        <v>100</v>
      </c>
      <c r="AI9" s="39">
        <v>100</v>
      </c>
      <c r="AJ9" s="38">
        <v>0</v>
      </c>
      <c r="AK9" s="38">
        <v>0</v>
      </c>
      <c r="AL9" s="39">
        <v>0</v>
      </c>
      <c r="AM9" s="39">
        <v>97</v>
      </c>
      <c r="AN9" s="39">
        <v>0</v>
      </c>
      <c r="AO9" s="39">
        <v>0</v>
      </c>
      <c r="AP9" s="39">
        <v>90</v>
      </c>
      <c r="AQ9" s="39">
        <v>100</v>
      </c>
      <c r="AR9" s="39"/>
      <c r="AS9" s="39">
        <v>90</v>
      </c>
      <c r="AT9" s="40">
        <v>0</v>
      </c>
      <c r="AU9" s="56">
        <v>95</v>
      </c>
      <c r="AV9" s="39">
        <v>95</v>
      </c>
      <c r="AW9" s="39">
        <v>100</v>
      </c>
      <c r="AX9" s="39"/>
      <c r="AY9" s="39"/>
      <c r="AZ9" s="39">
        <v>100</v>
      </c>
      <c r="BA9" s="39">
        <v>0</v>
      </c>
      <c r="BB9" s="39"/>
      <c r="BC9" s="38">
        <v>0</v>
      </c>
      <c r="BD9" s="40">
        <v>95</v>
      </c>
      <c r="BE9" s="56">
        <v>100</v>
      </c>
      <c r="BF9" s="40">
        <v>85</v>
      </c>
      <c r="BG9" s="40"/>
      <c r="BH9" s="35">
        <f>IF(COUNT(AG9:BG9)&gt;1,(1*(SUM(AG9:BG9)-MIN(AG9:BG9))/(COUNT(AG9:BG9)-1)),IF(COUNT(AG9:BG9)=1,1*SUM(AG9:BG9),0))</f>
        <v>64.14285714285714</v>
      </c>
      <c r="BI9" s="4"/>
      <c r="BJ9" s="3">
        <v>96</v>
      </c>
      <c r="BK9" s="3">
        <v>100</v>
      </c>
      <c r="BL9" s="3">
        <v>95</v>
      </c>
      <c r="BM9" s="3">
        <v>100</v>
      </c>
      <c r="BN9" s="3">
        <v>100</v>
      </c>
      <c r="BO9" s="3">
        <v>0</v>
      </c>
      <c r="BP9" s="35">
        <f>BQ9</f>
        <v>491</v>
      </c>
      <c r="BQ9" s="6">
        <f>IF($E$4=1,IF(COUNT(BJ9:BO9)=6,(SUM(BJ9:BO9)-MIN(BJ9:BO9)),SUM(BJ9:BO9)),IF($E$4=0.5,SUM(BJ9:BL9),0))</f>
        <v>491</v>
      </c>
    </row>
    <row r="10" spans="1:69" ht="12.75" customHeight="1">
      <c r="A10" s="1"/>
      <c r="B10" s="34"/>
      <c r="C10" s="2"/>
      <c r="D10" s="7">
        <v>1110</v>
      </c>
      <c r="E10" s="4"/>
      <c r="F10" s="35">
        <f>ROUND(SUM(K10:O10),0)</f>
        <v>939</v>
      </c>
      <c r="G10" s="50">
        <f>100*F10/$J$4</f>
        <v>93.9</v>
      </c>
      <c r="H10" s="3"/>
      <c r="I10" s="3"/>
      <c r="J10" s="4"/>
      <c r="K10" s="35">
        <f>U10</f>
        <v>583</v>
      </c>
      <c r="L10" s="35">
        <f>W10</f>
        <v>8</v>
      </c>
      <c r="M10" s="35">
        <f>AE10</f>
        <v>50</v>
      </c>
      <c r="N10" s="35">
        <f>$E$4*BH10*1.5</f>
        <v>150</v>
      </c>
      <c r="O10" s="35">
        <f>0.3*BQ10</f>
        <v>148.2</v>
      </c>
      <c r="P10" s="4"/>
      <c r="Q10" s="3">
        <v>200</v>
      </c>
      <c r="R10" s="3">
        <v>187</v>
      </c>
      <c r="S10" s="3">
        <v>196</v>
      </c>
      <c r="T10" s="3"/>
      <c r="U10" s="35">
        <f>SUM(Q10:T10)-IF(($U$1=4),IF((V10=4),MIN(Q10:T10),0),0)</f>
        <v>583</v>
      </c>
      <c r="V10" s="4">
        <f>COUNT(Q10:T10)</f>
        <v>3</v>
      </c>
      <c r="W10" s="31">
        <v>8</v>
      </c>
      <c r="X10" s="4"/>
      <c r="Y10" s="43">
        <v>10</v>
      </c>
      <c r="Z10" s="45">
        <v>10</v>
      </c>
      <c r="AA10" s="45">
        <v>10</v>
      </c>
      <c r="AB10" s="45">
        <v>10</v>
      </c>
      <c r="AC10" s="43">
        <v>10</v>
      </c>
      <c r="AD10" s="3">
        <v>10</v>
      </c>
      <c r="AE10" s="35">
        <f>SUM(Y10:AD10)-IF(($AE$1=6),IF((AF10=6),MIN(Y10:AD10),0),0)</f>
        <v>50</v>
      </c>
      <c r="AF10" s="4">
        <f>COUNT(Y10:AD10)</f>
        <v>6</v>
      </c>
      <c r="AG10" s="38">
        <v>100</v>
      </c>
      <c r="AH10" s="39">
        <v>100</v>
      </c>
      <c r="AI10" s="39">
        <v>100</v>
      </c>
      <c r="AJ10" s="38">
        <v>100</v>
      </c>
      <c r="AK10" s="39">
        <v>100</v>
      </c>
      <c r="AL10" s="39">
        <v>90</v>
      </c>
      <c r="AM10" s="39">
        <v>100</v>
      </c>
      <c r="AN10" s="38">
        <v>100</v>
      </c>
      <c r="AO10" s="39">
        <v>100</v>
      </c>
      <c r="AP10" s="39">
        <v>100</v>
      </c>
      <c r="AQ10" s="39">
        <v>100</v>
      </c>
      <c r="AR10" s="39">
        <v>100</v>
      </c>
      <c r="AS10" s="39">
        <v>100</v>
      </c>
      <c r="AT10" s="56">
        <v>100</v>
      </c>
      <c r="AU10" s="40">
        <v>100</v>
      </c>
      <c r="AV10" s="39">
        <v>100</v>
      </c>
      <c r="AW10" s="39">
        <v>100</v>
      </c>
      <c r="AX10" s="39">
        <v>100</v>
      </c>
      <c r="AY10" s="39">
        <v>100</v>
      </c>
      <c r="AZ10" s="39">
        <v>100</v>
      </c>
      <c r="BA10" s="39"/>
      <c r="BB10" s="39"/>
      <c r="BC10" s="38">
        <v>100</v>
      </c>
      <c r="BD10" s="40">
        <v>100</v>
      </c>
      <c r="BE10" s="56">
        <v>100</v>
      </c>
      <c r="BF10" s="40">
        <v>100</v>
      </c>
      <c r="BG10" s="40"/>
      <c r="BH10" s="35">
        <f>IF(COUNT(AG10:BG10)&gt;1,(1*(SUM(AG10:BG10)-MIN(AG10:BG10))/(COUNT(AG10:BG10)-1)),IF(COUNT(AG10:BG10)=1,1*SUM(AG10:BG10),0))</f>
        <v>100</v>
      </c>
      <c r="BI10" s="4"/>
      <c r="BJ10" s="3">
        <v>100</v>
      </c>
      <c r="BK10" s="3">
        <v>100</v>
      </c>
      <c r="BL10" s="3">
        <v>100</v>
      </c>
      <c r="BM10" s="3">
        <v>0</v>
      </c>
      <c r="BN10" s="3">
        <v>96</v>
      </c>
      <c r="BO10" s="3">
        <v>98</v>
      </c>
      <c r="BP10" s="35">
        <f>BQ10</f>
        <v>494</v>
      </c>
      <c r="BQ10" s="6">
        <f>IF($E$4=1,IF(COUNT(BJ10:BO10)=6,(SUM(BJ10:BO10)-MIN(BJ10:BO10)),SUM(BJ10:BO10)),IF($E$4=0.5,SUM(BJ10:BL10),0))</f>
        <v>494</v>
      </c>
    </row>
    <row r="11" spans="1:69" ht="12.75" customHeight="1">
      <c r="A11" s="1"/>
      <c r="B11" s="34"/>
      <c r="C11" s="2"/>
      <c r="D11" s="7">
        <v>1113</v>
      </c>
      <c r="E11" s="4"/>
      <c r="F11" s="35">
        <f>ROUND(SUM(K11:O11),0)</f>
        <v>834</v>
      </c>
      <c r="G11" s="50">
        <f>100*F11/$J$4</f>
        <v>83.4</v>
      </c>
      <c r="H11" s="3"/>
      <c r="I11" s="3"/>
      <c r="J11" s="4"/>
      <c r="K11" s="35">
        <f>U11</f>
        <v>472</v>
      </c>
      <c r="L11" s="35">
        <f>W11</f>
        <v>32</v>
      </c>
      <c r="M11" s="35">
        <f>AE11</f>
        <v>41</v>
      </c>
      <c r="N11" s="35">
        <f>$E$4*BH11*1.5</f>
        <v>145.7608695652174</v>
      </c>
      <c r="O11" s="35">
        <f>0.3*BQ11</f>
        <v>142.79999999999998</v>
      </c>
      <c r="P11" s="4"/>
      <c r="Q11" s="3">
        <v>157</v>
      </c>
      <c r="R11" s="3">
        <v>157</v>
      </c>
      <c r="S11" s="3">
        <v>119</v>
      </c>
      <c r="T11" s="3">
        <v>158</v>
      </c>
      <c r="U11" s="35">
        <f>SUM(Q11:T11)-IF(($U$1=4),IF((V11=4),MIN(Q11:T11),0),0)</f>
        <v>472</v>
      </c>
      <c r="V11" s="4">
        <f>COUNT(Q11:T11)</f>
        <v>4</v>
      </c>
      <c r="W11" s="31">
        <v>32</v>
      </c>
      <c r="X11" s="4"/>
      <c r="Y11" s="43">
        <v>9</v>
      </c>
      <c r="Z11" s="45">
        <v>8</v>
      </c>
      <c r="AA11" s="45">
        <v>8</v>
      </c>
      <c r="AB11" s="45">
        <v>8</v>
      </c>
      <c r="AC11" s="43">
        <v>8</v>
      </c>
      <c r="AD11" s="3">
        <v>7</v>
      </c>
      <c r="AE11" s="35">
        <f>SUM(Y11:AD11)-IF(($AE$1=6),IF((AF11=6),MIN(Y11:AD11),0),0)</f>
        <v>41</v>
      </c>
      <c r="AF11" s="4">
        <f>COUNT(Y11:AD11)</f>
        <v>6</v>
      </c>
      <c r="AG11" s="38">
        <v>100</v>
      </c>
      <c r="AH11" s="39">
        <v>100</v>
      </c>
      <c r="AI11" s="39">
        <v>100</v>
      </c>
      <c r="AJ11" s="38">
        <v>100</v>
      </c>
      <c r="AK11" s="39">
        <v>100</v>
      </c>
      <c r="AL11" s="39">
        <v>100</v>
      </c>
      <c r="AM11" s="39">
        <v>100</v>
      </c>
      <c r="AN11" s="39">
        <v>98</v>
      </c>
      <c r="AO11" s="39">
        <v>100</v>
      </c>
      <c r="AP11" s="39">
        <v>90</v>
      </c>
      <c r="AQ11" s="39">
        <v>100</v>
      </c>
      <c r="AR11" s="38">
        <v>100</v>
      </c>
      <c r="AS11" s="39">
        <v>85</v>
      </c>
      <c r="AT11" s="40"/>
      <c r="AU11" s="40">
        <v>100</v>
      </c>
      <c r="AV11" s="38">
        <v>90</v>
      </c>
      <c r="AW11" s="39">
        <v>97</v>
      </c>
      <c r="AX11" s="39">
        <v>100</v>
      </c>
      <c r="AY11" s="39">
        <v>80</v>
      </c>
      <c r="AZ11" s="39">
        <v>90</v>
      </c>
      <c r="BA11" s="39">
        <v>100</v>
      </c>
      <c r="BB11" s="38"/>
      <c r="BC11" s="38">
        <v>100</v>
      </c>
      <c r="BD11" s="40">
        <v>100</v>
      </c>
      <c r="BE11" s="40">
        <v>100</v>
      </c>
      <c r="BF11" s="39">
        <v>85</v>
      </c>
      <c r="BG11" s="40"/>
      <c r="BH11" s="35">
        <f>IF(COUNT(AG11:BG11)&gt;1,(1*(SUM(AG11:BG11)-MIN(AG11:BG11))/(COUNT(AG11:BG11)-1)),IF(COUNT(AG11:BG11)=1,1*SUM(AG11:BG11),0))</f>
        <v>97.17391304347827</v>
      </c>
      <c r="BI11" s="4"/>
      <c r="BJ11" s="3">
        <v>95</v>
      </c>
      <c r="BK11" s="3">
        <v>96</v>
      </c>
      <c r="BL11" s="3">
        <v>93</v>
      </c>
      <c r="BM11" s="3">
        <v>97</v>
      </c>
      <c r="BN11" s="3">
        <v>95</v>
      </c>
      <c r="BO11" s="3">
        <v>0</v>
      </c>
      <c r="BP11" s="35">
        <f>BQ11</f>
        <v>476</v>
      </c>
      <c r="BQ11" s="6">
        <f>IF($E$4=1,IF(COUNT(BJ11:BO11)=6,(SUM(BJ11:BO11)-MIN(BJ11:BO11)),SUM(BJ11:BO11)),IF($E$4=0.5,SUM(BJ11:BL11),0))</f>
        <v>476</v>
      </c>
    </row>
    <row r="12" spans="1:69" ht="12.75" customHeight="1">
      <c r="A12" s="1"/>
      <c r="B12" s="34"/>
      <c r="C12" s="2"/>
      <c r="D12" s="7">
        <v>1119</v>
      </c>
      <c r="E12" s="4"/>
      <c r="F12" s="35">
        <f>ROUND(SUM(K12:O12),0)</f>
        <v>799</v>
      </c>
      <c r="G12" s="50">
        <f>100*F12/$J$4</f>
        <v>79.9</v>
      </c>
      <c r="H12" s="3"/>
      <c r="I12" s="3"/>
      <c r="J12" s="4"/>
      <c r="K12" s="35">
        <f>U12</f>
        <v>455</v>
      </c>
      <c r="L12" s="35">
        <v>38</v>
      </c>
      <c r="M12" s="35">
        <f>AE12</f>
        <v>45</v>
      </c>
      <c r="N12" s="35">
        <f>$E$4*BH12*1.5</f>
        <v>119.35714285714286</v>
      </c>
      <c r="O12" s="35">
        <f>0.3*BQ12</f>
        <v>141.9</v>
      </c>
      <c r="P12" s="4"/>
      <c r="Q12" s="3">
        <v>195</v>
      </c>
      <c r="R12" s="3">
        <v>134</v>
      </c>
      <c r="S12" s="3">
        <v>126</v>
      </c>
      <c r="T12" s="3"/>
      <c r="U12" s="35">
        <f>SUM(Q12:T12)-IF(($U$1=4),IF((V12=4),MIN(Q12:T12),0),0)</f>
        <v>455</v>
      </c>
      <c r="V12" s="4">
        <f>COUNT(Q12:T12)</f>
        <v>3</v>
      </c>
      <c r="W12" s="31">
        <v>38</v>
      </c>
      <c r="X12" s="4"/>
      <c r="Y12" s="43">
        <v>8</v>
      </c>
      <c r="Z12" s="45">
        <v>7</v>
      </c>
      <c r="AA12" s="45">
        <v>10</v>
      </c>
      <c r="AB12" s="45">
        <v>10</v>
      </c>
      <c r="AC12" s="43">
        <v>10</v>
      </c>
      <c r="AD12" s="3"/>
      <c r="AE12" s="35">
        <f>SUM(Y12:AD12)-IF(($AE$1=6),IF((AF12=6),MIN(Y12:AD12),0),0)</f>
        <v>45</v>
      </c>
      <c r="AF12" s="4">
        <f>COUNT(Y12:AD12)</f>
        <v>5</v>
      </c>
      <c r="AG12" s="38">
        <v>100</v>
      </c>
      <c r="AH12" s="39">
        <v>100</v>
      </c>
      <c r="AI12" s="39">
        <v>95</v>
      </c>
      <c r="AJ12" s="38">
        <v>70</v>
      </c>
      <c r="AK12" s="39">
        <v>100</v>
      </c>
      <c r="AL12" s="39"/>
      <c r="AM12" s="39">
        <v>75</v>
      </c>
      <c r="AN12" s="39">
        <v>90</v>
      </c>
      <c r="AO12" s="39">
        <v>100</v>
      </c>
      <c r="AP12" s="39">
        <v>90</v>
      </c>
      <c r="AQ12" s="39"/>
      <c r="AR12" s="39">
        <v>98</v>
      </c>
      <c r="AS12" s="38">
        <v>98</v>
      </c>
      <c r="AT12" s="40"/>
      <c r="AU12" s="40">
        <v>95</v>
      </c>
      <c r="AV12" s="39">
        <v>90</v>
      </c>
      <c r="AW12" s="39">
        <v>100</v>
      </c>
      <c r="AX12" s="39">
        <v>100</v>
      </c>
      <c r="AY12" s="39">
        <v>0</v>
      </c>
      <c r="AZ12" s="39">
        <v>0</v>
      </c>
      <c r="BA12" s="39">
        <v>0</v>
      </c>
      <c r="BB12" s="39"/>
      <c r="BC12" s="38">
        <v>100</v>
      </c>
      <c r="BD12" s="40">
        <v>80</v>
      </c>
      <c r="BE12" s="40">
        <v>90</v>
      </c>
      <c r="BF12" s="40">
        <v>0</v>
      </c>
      <c r="BG12" s="40"/>
      <c r="BH12" s="35">
        <f>IF(COUNT(AG12:BG12)&gt;1,(1*(SUM(AG12:BG12)-MIN(AG12:BG12))/(COUNT(AG12:BG12)-1)),IF(COUNT(AG12:BG12)=1,1*SUM(AG12:BG12),0))</f>
        <v>79.57142857142857</v>
      </c>
      <c r="BI12" s="4"/>
      <c r="BJ12" s="3">
        <v>96</v>
      </c>
      <c r="BK12" s="3">
        <v>95</v>
      </c>
      <c r="BL12" s="3">
        <v>87</v>
      </c>
      <c r="BM12" s="3">
        <v>95</v>
      </c>
      <c r="BN12" s="3">
        <v>0</v>
      </c>
      <c r="BO12" s="3">
        <v>100</v>
      </c>
      <c r="BP12" s="35">
        <f>BQ12</f>
        <v>473</v>
      </c>
      <c r="BQ12" s="6">
        <f>IF($E$4=1,IF(COUNT(BJ12:BO12)=6,(SUM(BJ12:BO12)-MIN(BJ12:BO12)),SUM(BJ12:BO12)),IF($E$4=0.5,SUM(BJ12:BL12),0))</f>
        <v>473</v>
      </c>
    </row>
    <row r="13" spans="1:69" ht="12.75" customHeight="1">
      <c r="A13" s="1"/>
      <c r="B13" s="34"/>
      <c r="C13" s="2"/>
      <c r="D13" s="7">
        <v>1123</v>
      </c>
      <c r="E13" s="4"/>
      <c r="F13" s="35">
        <f>ROUND(SUM(K13:O13),0)</f>
        <v>720</v>
      </c>
      <c r="G13" s="50">
        <f>100*F13/$J$4</f>
        <v>72</v>
      </c>
      <c r="H13" s="3"/>
      <c r="I13" s="3"/>
      <c r="J13" s="4"/>
      <c r="K13" s="35">
        <f>U13</f>
        <v>422</v>
      </c>
      <c r="L13" s="35">
        <f>W13</f>
        <v>8</v>
      </c>
      <c r="M13" s="35">
        <f>AE13</f>
        <v>39</v>
      </c>
      <c r="N13" s="35">
        <f>$E$4*BH13*1.5</f>
        <v>105</v>
      </c>
      <c r="O13" s="35">
        <f>0.3*BQ13</f>
        <v>146.4</v>
      </c>
      <c r="P13" s="4"/>
      <c r="Q13" s="3">
        <v>150</v>
      </c>
      <c r="R13" s="3">
        <v>159</v>
      </c>
      <c r="S13" s="3">
        <v>113</v>
      </c>
      <c r="T13" s="3"/>
      <c r="U13" s="35">
        <f>SUM(Q13:T13)-IF(($U$1=4),IF((V13=4),MIN(Q13:T13),0),0)</f>
        <v>422</v>
      </c>
      <c r="V13" s="4">
        <f>COUNT(Q13:T13)</f>
        <v>3</v>
      </c>
      <c r="W13" s="31">
        <v>8</v>
      </c>
      <c r="X13" s="4"/>
      <c r="Y13" s="43">
        <v>10</v>
      </c>
      <c r="Z13" s="44"/>
      <c r="AA13" s="45">
        <v>10</v>
      </c>
      <c r="AB13" s="45">
        <v>10</v>
      </c>
      <c r="AC13" s="43">
        <v>9</v>
      </c>
      <c r="AD13" s="3"/>
      <c r="AE13" s="35">
        <f>SUM(Y13:AD13)-IF(($AE$1=6),IF((AF13=6),MIN(Y13:AD13),0),0)</f>
        <v>39</v>
      </c>
      <c r="AF13" s="4">
        <f>COUNT(Y13:AD13)</f>
        <v>4</v>
      </c>
      <c r="AG13" s="38">
        <v>100</v>
      </c>
      <c r="AH13" s="39">
        <v>100</v>
      </c>
      <c r="AI13" s="39">
        <v>100</v>
      </c>
      <c r="AJ13" s="38">
        <v>90</v>
      </c>
      <c r="AK13" s="39"/>
      <c r="AL13" s="39"/>
      <c r="AM13" s="39">
        <v>0</v>
      </c>
      <c r="AN13" s="39">
        <v>100</v>
      </c>
      <c r="AO13" s="39">
        <v>100</v>
      </c>
      <c r="AP13" s="38">
        <v>90</v>
      </c>
      <c r="AQ13" s="39">
        <v>100</v>
      </c>
      <c r="AR13" s="39"/>
      <c r="AS13" s="39">
        <v>100</v>
      </c>
      <c r="AT13" s="39">
        <v>0</v>
      </c>
      <c r="AU13" s="40">
        <v>100</v>
      </c>
      <c r="AV13" s="39">
        <v>100</v>
      </c>
      <c r="AW13" s="38">
        <v>100</v>
      </c>
      <c r="AX13" s="38">
        <v>100</v>
      </c>
      <c r="AY13" s="38">
        <v>0</v>
      </c>
      <c r="AZ13" s="38">
        <v>0</v>
      </c>
      <c r="BA13" s="38">
        <v>0</v>
      </c>
      <c r="BB13" s="39"/>
      <c r="BC13" s="38">
        <v>90</v>
      </c>
      <c r="BD13" s="40">
        <v>100</v>
      </c>
      <c r="BE13" s="39">
        <v>0</v>
      </c>
      <c r="BF13" s="40">
        <v>0</v>
      </c>
      <c r="BG13" s="39"/>
      <c r="BH13" s="35">
        <f>IF(COUNT(AG13:BG13)&gt;1,(1*(SUM(AG13:BG13)-MIN(AG13:BG13))/(COUNT(AG13:BG13)-1)),IF(COUNT(AG13:BG13)=1,1*SUM(AG13:BG13),0))</f>
        <v>70</v>
      </c>
      <c r="BI13" s="4"/>
      <c r="BJ13" s="3">
        <v>96</v>
      </c>
      <c r="BK13" s="3">
        <v>97</v>
      </c>
      <c r="BL13" s="3">
        <v>97</v>
      </c>
      <c r="BM13" s="3">
        <v>98</v>
      </c>
      <c r="BN13" s="3">
        <v>100</v>
      </c>
      <c r="BO13" s="3">
        <v>0</v>
      </c>
      <c r="BP13" s="35">
        <f>BQ13</f>
        <v>488</v>
      </c>
      <c r="BQ13" s="6">
        <f>IF($E$4=1,IF(COUNT(BJ13:BO13)=6,(SUM(BJ13:BO13)-MIN(BJ13:BO13)),SUM(BJ13:BO13)),IF($E$4=0.5,SUM(BJ13:BL13),0))</f>
        <v>488</v>
      </c>
    </row>
    <row r="14" spans="1:69" ht="12.75" customHeight="1">
      <c r="A14" s="1"/>
      <c r="B14" s="34"/>
      <c r="C14" s="2"/>
      <c r="D14" s="7">
        <v>1126</v>
      </c>
      <c r="E14" s="4"/>
      <c r="F14" s="35">
        <f>ROUND(SUM(K14:O14),0)</f>
        <v>14</v>
      </c>
      <c r="G14" s="50">
        <f>100*F14/$J$4</f>
        <v>1.4</v>
      </c>
      <c r="H14" s="3"/>
      <c r="I14" s="3"/>
      <c r="J14" s="4"/>
      <c r="K14" s="35">
        <f>U14</f>
        <v>0</v>
      </c>
      <c r="L14" s="35">
        <f>W14</f>
        <v>8</v>
      </c>
      <c r="M14" s="35">
        <f>AE14</f>
        <v>0</v>
      </c>
      <c r="N14" s="35">
        <f>$E$4*BH14*1.5</f>
        <v>6.25</v>
      </c>
      <c r="O14" s="35">
        <f>0.3*BQ14</f>
        <v>0</v>
      </c>
      <c r="P14" s="4"/>
      <c r="Q14" s="3"/>
      <c r="R14" s="3">
        <v>0</v>
      </c>
      <c r="S14" s="3">
        <v>0</v>
      </c>
      <c r="T14" s="3"/>
      <c r="U14" s="35">
        <f>SUM(Q14:T14)-IF(($U$1=4),IF((V14=4),MIN(Q14:T14),0),0)</f>
        <v>0</v>
      </c>
      <c r="V14" s="4">
        <f>COUNT(Q14:T14)</f>
        <v>2</v>
      </c>
      <c r="W14" s="31">
        <v>8</v>
      </c>
      <c r="X14" s="4"/>
      <c r="Y14" s="43"/>
      <c r="Z14" s="44"/>
      <c r="AA14" s="44"/>
      <c r="AB14" s="44"/>
      <c r="AC14" s="43"/>
      <c r="AD14" s="3"/>
      <c r="AE14" s="35">
        <f>SUM(Y14:AD14)-IF(($AE$1=6),IF((AF14=6),MIN(Y14:AD14),0),0)</f>
        <v>0</v>
      </c>
      <c r="AF14" s="4">
        <f>COUNT(Y14:AD14)</f>
        <v>0</v>
      </c>
      <c r="AG14" s="38">
        <v>100</v>
      </c>
      <c r="AH14" s="39">
        <v>0</v>
      </c>
      <c r="AI14" s="38">
        <v>0</v>
      </c>
      <c r="AJ14" s="38">
        <v>0</v>
      </c>
      <c r="AK14" s="39">
        <v>0</v>
      </c>
      <c r="AL14" s="39">
        <v>0</v>
      </c>
      <c r="AM14" s="39">
        <v>0</v>
      </c>
      <c r="AN14" s="39">
        <v>0</v>
      </c>
      <c r="AO14" s="39">
        <v>0</v>
      </c>
      <c r="AP14" s="39">
        <v>0</v>
      </c>
      <c r="AQ14" s="38">
        <v>0</v>
      </c>
      <c r="AR14" s="39">
        <v>0</v>
      </c>
      <c r="AS14" s="39">
        <v>0</v>
      </c>
      <c r="AT14" s="39">
        <v>0</v>
      </c>
      <c r="AU14" s="40">
        <v>0</v>
      </c>
      <c r="AV14" s="38">
        <v>0</v>
      </c>
      <c r="AW14" s="39">
        <v>0</v>
      </c>
      <c r="AX14" s="39">
        <v>0</v>
      </c>
      <c r="AY14" s="39">
        <v>0</v>
      </c>
      <c r="AZ14" s="39">
        <v>0</v>
      </c>
      <c r="BA14" s="39">
        <v>0</v>
      </c>
      <c r="BB14" s="39"/>
      <c r="BC14" s="38">
        <v>0</v>
      </c>
      <c r="BD14" s="40">
        <v>0</v>
      </c>
      <c r="BE14" s="39">
        <v>0</v>
      </c>
      <c r="BF14" s="56">
        <v>0</v>
      </c>
      <c r="BG14" s="40"/>
      <c r="BH14" s="35">
        <f>IF(COUNT(AG14:BG14)&gt;1,(1*(SUM(AG14:BG14)-MIN(AG14:BG14))/(COUNT(AG14:BG14)-1)),IF(COUNT(AG14:BG14)=1,1*SUM(AG14:BG14),0))</f>
        <v>4.166666666666667</v>
      </c>
      <c r="BI14" s="4"/>
      <c r="BJ14" s="3">
        <v>0</v>
      </c>
      <c r="BK14" s="3">
        <v>0</v>
      </c>
      <c r="BL14" s="3">
        <v>0</v>
      </c>
      <c r="BM14" s="3">
        <v>0</v>
      </c>
      <c r="BN14" s="3">
        <v>0</v>
      </c>
      <c r="BO14" s="3">
        <v>0</v>
      </c>
      <c r="BP14" s="35">
        <f>BQ14</f>
        <v>0</v>
      </c>
      <c r="BQ14" s="6">
        <f>IF($E$4=1,IF(COUNT(BJ14:BO14)=6,(SUM(BJ14:BO14)-MIN(BJ14:BO14)),SUM(BJ14:BO14)),IF($E$4=0.5,SUM(BJ14:BL14),0))</f>
        <v>0</v>
      </c>
    </row>
    <row r="15" spans="1:69" ht="12.75" customHeight="1">
      <c r="A15" s="1"/>
      <c r="B15" s="34"/>
      <c r="C15" s="2"/>
      <c r="D15" s="7">
        <v>1127</v>
      </c>
      <c r="E15" s="4"/>
      <c r="F15" s="35">
        <f>ROUND(SUM(K15:O15),0)</f>
        <v>738</v>
      </c>
      <c r="G15" s="50">
        <f>100*F15/$J$4</f>
        <v>73.8</v>
      </c>
      <c r="H15" s="3"/>
      <c r="I15" s="3"/>
      <c r="J15" s="4"/>
      <c r="K15" s="35">
        <f>U15</f>
        <v>400</v>
      </c>
      <c r="L15" s="35">
        <v>20</v>
      </c>
      <c r="M15" s="35">
        <f>AE15</f>
        <v>48</v>
      </c>
      <c r="N15" s="35">
        <f>$E$4*BH15*1.5</f>
        <v>124</v>
      </c>
      <c r="O15" s="35">
        <f>0.3*BQ15</f>
        <v>146.4</v>
      </c>
      <c r="P15" s="4"/>
      <c r="Q15" s="3">
        <v>159</v>
      </c>
      <c r="R15" s="3">
        <v>144</v>
      </c>
      <c r="S15" s="3">
        <v>97</v>
      </c>
      <c r="T15" s="3">
        <v>85</v>
      </c>
      <c r="U15" s="35">
        <f>SUM(Q15:T15)-IF(($U$1=4),IF((V15=4),MIN(Q15:T15),0),0)</f>
        <v>400</v>
      </c>
      <c r="V15" s="4">
        <f>COUNT(Q15:T15)</f>
        <v>4</v>
      </c>
      <c r="W15" s="31">
        <v>20</v>
      </c>
      <c r="X15" s="4"/>
      <c r="Y15" s="43">
        <v>9</v>
      </c>
      <c r="Z15" s="45">
        <v>10</v>
      </c>
      <c r="AA15" s="44"/>
      <c r="AB15" s="45">
        <v>9</v>
      </c>
      <c r="AC15" s="43">
        <v>10</v>
      </c>
      <c r="AD15" s="3">
        <v>10</v>
      </c>
      <c r="AE15" s="35">
        <f>SUM(Y15:AD15)-IF(($AE$1=6),IF((AF15=6),MIN(Y15:AD15),0),0)</f>
        <v>48</v>
      </c>
      <c r="AF15" s="4">
        <f>COUNT(Y15:AD15)</f>
        <v>5</v>
      </c>
      <c r="AG15" s="38">
        <v>100</v>
      </c>
      <c r="AH15" s="39">
        <v>100</v>
      </c>
      <c r="AI15" s="39"/>
      <c r="AJ15" s="38">
        <v>100</v>
      </c>
      <c r="AK15" s="38">
        <v>100</v>
      </c>
      <c r="AL15" s="39">
        <v>100</v>
      </c>
      <c r="AM15" s="39">
        <v>94</v>
      </c>
      <c r="AN15" s="39">
        <v>90</v>
      </c>
      <c r="AO15" s="39"/>
      <c r="AP15" s="39">
        <v>90</v>
      </c>
      <c r="AQ15" s="39">
        <v>100</v>
      </c>
      <c r="AR15" s="38">
        <v>100</v>
      </c>
      <c r="AS15" s="39">
        <v>100</v>
      </c>
      <c r="AT15" s="40">
        <v>0</v>
      </c>
      <c r="AU15" s="40">
        <v>0</v>
      </c>
      <c r="AV15" s="39"/>
      <c r="AW15" s="39">
        <v>97</v>
      </c>
      <c r="AX15" s="39">
        <v>100</v>
      </c>
      <c r="AY15" s="39">
        <v>100</v>
      </c>
      <c r="AZ15" s="39">
        <v>100</v>
      </c>
      <c r="BA15" s="39">
        <v>0</v>
      </c>
      <c r="BB15" s="39"/>
      <c r="BC15" s="38">
        <v>80</v>
      </c>
      <c r="BD15" s="38">
        <v>100</v>
      </c>
      <c r="BE15" s="40">
        <v>85</v>
      </c>
      <c r="BF15" s="40">
        <v>0</v>
      </c>
      <c r="BG15" s="40"/>
      <c r="BH15" s="35">
        <f>IF(COUNT(AG15:BG15)&gt;1,(1*(SUM(AG15:BG15)-MIN(AG15:BG15))/(COUNT(AG15:BG15)-1)),IF(COUNT(AG15:BG15)=1,1*SUM(AG15:BG15),0))</f>
        <v>82.66666666666667</v>
      </c>
      <c r="BI15" s="4"/>
      <c r="BJ15" s="3">
        <v>96</v>
      </c>
      <c r="BK15" s="3">
        <v>98</v>
      </c>
      <c r="BL15" s="3">
        <v>97</v>
      </c>
      <c r="BM15" s="3">
        <v>99</v>
      </c>
      <c r="BN15" s="3">
        <v>98</v>
      </c>
      <c r="BO15" s="3">
        <v>0</v>
      </c>
      <c r="BP15" s="35">
        <f>BQ15</f>
        <v>488</v>
      </c>
      <c r="BQ15" s="6">
        <f>IF($E$4=1,IF(COUNT(BJ15:BO15)=6,(SUM(BJ15:BO15)-MIN(BJ15:BO15)),SUM(BJ15:BO15)),IF($E$4=0.5,SUM(BJ15:BL15),0))</f>
        <v>488</v>
      </c>
    </row>
    <row r="16" spans="1:72" ht="12.75" customHeight="1">
      <c r="A16" s="1"/>
      <c r="B16" s="34"/>
      <c r="C16" s="2"/>
      <c r="D16" s="7">
        <v>1129</v>
      </c>
      <c r="E16" s="4"/>
      <c r="F16" s="35">
        <f>ROUND(SUM(K16:O16),0)</f>
        <v>855</v>
      </c>
      <c r="G16" s="50">
        <f>100*F16/$J$4</f>
        <v>85.5</v>
      </c>
      <c r="H16" s="3"/>
      <c r="I16" s="3"/>
      <c r="J16" s="4"/>
      <c r="K16" s="35">
        <f>U16</f>
        <v>552</v>
      </c>
      <c r="L16" s="35">
        <f>W16</f>
        <v>26</v>
      </c>
      <c r="M16" s="35">
        <f>AE16</f>
        <v>0</v>
      </c>
      <c r="N16" s="35">
        <f>$E$4*BH16*1.5</f>
        <v>135.075</v>
      </c>
      <c r="O16" s="35">
        <f>0.3*BQ16</f>
        <v>142.2</v>
      </c>
      <c r="P16" s="4"/>
      <c r="Q16" s="3">
        <v>178</v>
      </c>
      <c r="R16" s="3">
        <v>164</v>
      </c>
      <c r="S16" s="3">
        <v>187</v>
      </c>
      <c r="T16" s="3">
        <v>187</v>
      </c>
      <c r="U16" s="35">
        <f>SUM(Q16:T16)-IF(($U$1=4),IF((V16=4),MIN(Q16:T16),0),0)</f>
        <v>552</v>
      </c>
      <c r="V16" s="4">
        <f>COUNT(Q16:T16)</f>
        <v>4</v>
      </c>
      <c r="W16" s="31">
        <v>26</v>
      </c>
      <c r="X16" s="4"/>
      <c r="Y16" s="43"/>
      <c r="Z16" s="44"/>
      <c r="AA16" s="44"/>
      <c r="AB16" s="44"/>
      <c r="AC16" s="43"/>
      <c r="AD16" s="3"/>
      <c r="AE16" s="35">
        <f>SUM(Y16:AD16)-IF(($AE$1=6),IF((AF16=6),MIN(Y16:AD16),0),0)</f>
        <v>0</v>
      </c>
      <c r="AF16" s="4">
        <f>COUNT(Y16:AD16)</f>
        <v>0</v>
      </c>
      <c r="AG16" s="38">
        <v>100</v>
      </c>
      <c r="AH16" s="39">
        <v>100</v>
      </c>
      <c r="AI16" s="39">
        <v>100</v>
      </c>
      <c r="AJ16" s="38"/>
      <c r="AK16" s="38">
        <v>100</v>
      </c>
      <c r="AL16" s="39">
        <v>75</v>
      </c>
      <c r="AM16" s="39">
        <v>85</v>
      </c>
      <c r="AN16" s="39">
        <v>0</v>
      </c>
      <c r="AO16" s="39">
        <v>100</v>
      </c>
      <c r="AP16" s="39"/>
      <c r="AQ16" s="38">
        <v>0</v>
      </c>
      <c r="AR16" s="38">
        <v>98</v>
      </c>
      <c r="AS16" s="39">
        <v>90</v>
      </c>
      <c r="AT16" s="40">
        <v>100</v>
      </c>
      <c r="AU16" s="40">
        <v>70</v>
      </c>
      <c r="AV16" s="39">
        <v>85</v>
      </c>
      <c r="AW16" s="39"/>
      <c r="AX16" s="39">
        <v>100</v>
      </c>
      <c r="AY16" s="39">
        <v>100</v>
      </c>
      <c r="AZ16" s="39"/>
      <c r="BA16" s="39">
        <v>100</v>
      </c>
      <c r="BB16" s="39"/>
      <c r="BC16" s="38">
        <v>100</v>
      </c>
      <c r="BD16" s="40">
        <v>100</v>
      </c>
      <c r="BE16" s="56">
        <v>98</v>
      </c>
      <c r="BF16" s="40">
        <v>100</v>
      </c>
      <c r="BG16" s="40"/>
      <c r="BH16" s="35">
        <f>IF(COUNT(AG16:BG16)&gt;1,(1*(SUM(AG16:BG16)-MIN(AG16:BG16))/(COUNT(AG16:BG16)-1)),IF(COUNT(AG16:BG16)=1,1*SUM(AG16:BG16),0))</f>
        <v>90.05</v>
      </c>
      <c r="BI16" s="4"/>
      <c r="BJ16" s="3">
        <v>91</v>
      </c>
      <c r="BK16" s="3">
        <v>95</v>
      </c>
      <c r="BL16" s="3">
        <v>92</v>
      </c>
      <c r="BM16" s="3">
        <v>0</v>
      </c>
      <c r="BN16" s="3">
        <v>96</v>
      </c>
      <c r="BO16" s="3">
        <v>100</v>
      </c>
      <c r="BP16" s="35">
        <f>BQ16</f>
        <v>474</v>
      </c>
      <c r="BQ16" s="6">
        <f>IF($E$4=1,IF(COUNT(BJ16:BO16)=6,(SUM(BJ16:BO16)-MIN(BJ16:BO16)),SUM(BJ16:BO16)),IF($E$4=0.5,SUM(BJ16:BL16),0))</f>
        <v>474</v>
      </c>
      <c r="BT16" t="s">
        <v>25</v>
      </c>
    </row>
    <row r="17" spans="1:69" ht="12.75" customHeight="1">
      <c r="A17" s="1"/>
      <c r="B17" s="34"/>
      <c r="C17" s="2"/>
      <c r="D17" s="7">
        <v>1136</v>
      </c>
      <c r="E17" s="4"/>
      <c r="F17" s="35">
        <f>ROUND(SUM(K17:O17),0)</f>
        <v>797</v>
      </c>
      <c r="G17" s="50">
        <f>100*F17/$J$4</f>
        <v>79.7</v>
      </c>
      <c r="H17" s="3"/>
      <c r="I17" s="3"/>
      <c r="J17" s="4"/>
      <c r="K17" s="35">
        <f>U17</f>
        <v>454</v>
      </c>
      <c r="L17" s="35">
        <f>W17</f>
        <v>8</v>
      </c>
      <c r="M17" s="35">
        <f>AE17</f>
        <v>47</v>
      </c>
      <c r="N17" s="35">
        <f>$E$4*BH17*1.5</f>
        <v>141.78571428571428</v>
      </c>
      <c r="O17" s="35">
        <f>0.3*BQ17</f>
        <v>146.7</v>
      </c>
      <c r="P17" s="4"/>
      <c r="Q17" s="3">
        <v>162</v>
      </c>
      <c r="R17" s="3">
        <v>160</v>
      </c>
      <c r="S17" s="3">
        <v>132</v>
      </c>
      <c r="T17" s="3"/>
      <c r="U17" s="35">
        <f>SUM(Q17:T17)-IF(($U$1=4),IF((V17=4),MIN(Q17:T17),0),0)</f>
        <v>454</v>
      </c>
      <c r="V17" s="4">
        <f>COUNT(Q17:T17)</f>
        <v>3</v>
      </c>
      <c r="W17" s="31">
        <v>8</v>
      </c>
      <c r="X17" s="4"/>
      <c r="Y17" s="43">
        <v>9</v>
      </c>
      <c r="Z17" s="45">
        <v>10</v>
      </c>
      <c r="AA17" s="45">
        <v>10</v>
      </c>
      <c r="AB17" s="45">
        <v>8</v>
      </c>
      <c r="AC17" s="43">
        <v>9</v>
      </c>
      <c r="AD17" s="3">
        <v>9</v>
      </c>
      <c r="AE17" s="35">
        <f>SUM(Y17:AD17)-IF(($AE$1=6),IF((AF17=6),MIN(Y17:AD17),0),0)</f>
        <v>47</v>
      </c>
      <c r="AF17" s="4">
        <f>COUNT(Y17:AD17)</f>
        <v>6</v>
      </c>
      <c r="AG17" s="38">
        <v>100</v>
      </c>
      <c r="AH17" s="39"/>
      <c r="AI17" s="38">
        <v>100</v>
      </c>
      <c r="AJ17" s="38">
        <v>95</v>
      </c>
      <c r="AK17" s="39">
        <v>100</v>
      </c>
      <c r="AL17" s="39">
        <v>100</v>
      </c>
      <c r="AM17" s="39"/>
      <c r="AN17" s="39">
        <v>100</v>
      </c>
      <c r="AO17" s="39">
        <v>100</v>
      </c>
      <c r="AP17" s="39">
        <v>100</v>
      </c>
      <c r="AQ17" s="38">
        <v>100</v>
      </c>
      <c r="AR17" s="39">
        <v>0</v>
      </c>
      <c r="AS17" s="39">
        <v>90</v>
      </c>
      <c r="AT17" s="40">
        <v>0</v>
      </c>
      <c r="AU17" s="40">
        <v>100</v>
      </c>
      <c r="AV17" s="39"/>
      <c r="AW17" s="39">
        <v>100</v>
      </c>
      <c r="AX17" s="39">
        <v>100</v>
      </c>
      <c r="AY17" s="39">
        <v>100</v>
      </c>
      <c r="AZ17" s="39">
        <v>100</v>
      </c>
      <c r="BA17" s="39">
        <v>100</v>
      </c>
      <c r="BB17" s="38"/>
      <c r="BC17" s="38">
        <v>100</v>
      </c>
      <c r="BD17" s="40">
        <v>100</v>
      </c>
      <c r="BE17" s="39">
        <v>100</v>
      </c>
      <c r="BF17" s="40">
        <v>100</v>
      </c>
      <c r="BG17" s="40"/>
      <c r="BH17" s="35">
        <f>IF(COUNT(AG17:BG17)&gt;1,(1*(SUM(AG17:BG17)-MIN(AG17:BG17))/(COUNT(AG17:BG17)-1)),IF(COUNT(AG17:BG17)=1,1*SUM(AG17:BG17),0))</f>
        <v>94.52380952380952</v>
      </c>
      <c r="BI17" s="4"/>
      <c r="BJ17" s="3">
        <v>99</v>
      </c>
      <c r="BK17" s="3">
        <v>95</v>
      </c>
      <c r="BL17" s="3">
        <v>95</v>
      </c>
      <c r="BM17" s="3">
        <v>100</v>
      </c>
      <c r="BN17" s="3">
        <v>0</v>
      </c>
      <c r="BO17" s="3">
        <v>100</v>
      </c>
      <c r="BP17" s="35">
        <f>BQ17</f>
        <v>489</v>
      </c>
      <c r="BQ17" s="6">
        <f>IF($E$4=1,IF(COUNT(BJ17:BO17)=6,(SUM(BJ17:BO17)-MIN(BJ17:BO17)),SUM(BJ17:BO17)),IF($E$4=0.5,SUM(BJ17:BL17),0))</f>
        <v>489</v>
      </c>
    </row>
    <row r="18" spans="1:69" ht="12.75" customHeight="1">
      <c r="A18" s="1"/>
      <c r="B18" s="34"/>
      <c r="C18" s="2"/>
      <c r="D18" s="7">
        <v>1138</v>
      </c>
      <c r="E18" s="4"/>
      <c r="F18" s="35">
        <f>ROUND(SUM(K18:O18),0)</f>
        <v>687</v>
      </c>
      <c r="G18" s="50">
        <f>100*F18/$J$4</f>
        <v>68.7</v>
      </c>
      <c r="H18" s="3"/>
      <c r="I18" s="3"/>
      <c r="J18" s="4"/>
      <c r="K18" s="35">
        <f>U18</f>
        <v>418</v>
      </c>
      <c r="L18" s="35">
        <v>32</v>
      </c>
      <c r="M18" s="35">
        <f>AE18</f>
        <v>27</v>
      </c>
      <c r="N18" s="35">
        <f>$E$4*BH18*1.5</f>
        <v>61.36363636363636</v>
      </c>
      <c r="O18" s="35">
        <f>0.3*BQ18</f>
        <v>148.2</v>
      </c>
      <c r="P18" s="4"/>
      <c r="Q18" s="3">
        <v>182</v>
      </c>
      <c r="R18" s="3">
        <v>95</v>
      </c>
      <c r="S18" s="3">
        <v>98</v>
      </c>
      <c r="T18" s="3">
        <v>138</v>
      </c>
      <c r="U18" s="35">
        <f>SUM(Q18:T18)-IF(($U$1=4),IF((V18=4),MIN(Q18:T18),0),0)</f>
        <v>418</v>
      </c>
      <c r="V18" s="4">
        <f>COUNT(Q18:T18)</f>
        <v>4</v>
      </c>
      <c r="W18" s="31">
        <v>32</v>
      </c>
      <c r="X18" s="4"/>
      <c r="Y18" s="43">
        <v>8</v>
      </c>
      <c r="Z18" s="45">
        <v>10</v>
      </c>
      <c r="AA18" s="45">
        <v>9</v>
      </c>
      <c r="AB18" s="44"/>
      <c r="AC18" s="43"/>
      <c r="AD18" s="3"/>
      <c r="AE18" s="35">
        <f>SUM(Y18:AD18)-IF(($AE$1=6),IF((AF18=6),MIN(Y18:AD18),0),0)</f>
        <v>27</v>
      </c>
      <c r="AF18" s="4">
        <f>COUNT(Y18:AD18)</f>
        <v>3</v>
      </c>
      <c r="AG18" s="38">
        <v>100</v>
      </c>
      <c r="AH18" s="39">
        <v>100</v>
      </c>
      <c r="AI18" s="39">
        <v>100</v>
      </c>
      <c r="AJ18" s="38"/>
      <c r="AK18" s="39">
        <v>100</v>
      </c>
      <c r="AL18" s="39">
        <v>100</v>
      </c>
      <c r="AM18" s="39">
        <v>0</v>
      </c>
      <c r="AN18" s="39"/>
      <c r="AO18" s="39">
        <v>0</v>
      </c>
      <c r="AP18" s="39">
        <v>100</v>
      </c>
      <c r="AQ18" s="39">
        <v>0</v>
      </c>
      <c r="AR18" s="39">
        <v>0</v>
      </c>
      <c r="AS18" s="39">
        <v>0</v>
      </c>
      <c r="AT18" s="40">
        <v>0</v>
      </c>
      <c r="AU18" s="40">
        <v>0</v>
      </c>
      <c r="AV18" s="39">
        <v>0</v>
      </c>
      <c r="AW18" s="39">
        <v>0</v>
      </c>
      <c r="AX18" s="39">
        <v>100</v>
      </c>
      <c r="AY18" s="39">
        <v>0</v>
      </c>
      <c r="AZ18" s="39">
        <v>0</v>
      </c>
      <c r="BA18" s="39">
        <v>0</v>
      </c>
      <c r="BB18" s="39"/>
      <c r="BC18" s="38">
        <v>100</v>
      </c>
      <c r="BD18" s="40">
        <v>100</v>
      </c>
      <c r="BE18" s="40">
        <v>0</v>
      </c>
      <c r="BF18" s="40">
        <v>0</v>
      </c>
      <c r="BG18" s="40"/>
      <c r="BH18" s="35">
        <f>IF(COUNT(AG18:BG18)&gt;1,(1*(SUM(AG18:BG18)-MIN(AG18:BG18))/(COUNT(AG18:BG18)-1)),IF(COUNT(AG18:BG18)=1,1*SUM(AG18:BG18),0))</f>
        <v>40.90909090909091</v>
      </c>
      <c r="BI18" s="4"/>
      <c r="BJ18" s="3">
        <v>99</v>
      </c>
      <c r="BK18" s="3">
        <v>100</v>
      </c>
      <c r="BL18" s="3">
        <v>97</v>
      </c>
      <c r="BM18" s="3">
        <v>0</v>
      </c>
      <c r="BN18" s="3">
        <v>98</v>
      </c>
      <c r="BO18" s="3">
        <v>100</v>
      </c>
      <c r="BP18" s="35">
        <f>BQ18</f>
        <v>494</v>
      </c>
      <c r="BQ18" s="6">
        <f>IF($E$4=1,IF(COUNT(BJ18:BO18)=6,(SUM(BJ18:BO18)-MIN(BJ18:BO18)),SUM(BJ18:BO18)),IF($E$4=0.5,SUM(BJ18:BL18),0))</f>
        <v>494</v>
      </c>
    </row>
    <row r="19" spans="1:69" ht="12.75" customHeight="1">
      <c r="A19" s="1"/>
      <c r="B19" s="34"/>
      <c r="C19" s="2"/>
      <c r="D19" s="7">
        <v>1143</v>
      </c>
      <c r="E19" s="4"/>
      <c r="F19" s="35">
        <f>ROUND(SUM(K19:O19),0)</f>
        <v>822</v>
      </c>
      <c r="G19" s="50">
        <f>100*F19/$J$4</f>
        <v>82.2</v>
      </c>
      <c r="H19" s="3"/>
      <c r="I19" s="3"/>
      <c r="J19" s="4"/>
      <c r="K19" s="35">
        <f>U19</f>
        <v>472</v>
      </c>
      <c r="L19" s="35">
        <f>W19</f>
        <v>8</v>
      </c>
      <c r="M19" s="35">
        <f>AE19</f>
        <v>50</v>
      </c>
      <c r="N19" s="35">
        <f>$E$4*BH19*1.5</f>
        <v>142.36363636363637</v>
      </c>
      <c r="O19" s="35">
        <f>0.3*BQ19</f>
        <v>149.4</v>
      </c>
      <c r="P19" s="4"/>
      <c r="Q19" s="3">
        <v>183</v>
      </c>
      <c r="R19" s="3">
        <v>136</v>
      </c>
      <c r="S19" s="53">
        <v>153</v>
      </c>
      <c r="T19" s="3"/>
      <c r="U19" s="35">
        <f>SUM(Q19:T19)-IF(($U$1=4),IF((V19=4),MIN(Q19:T19),0),0)</f>
        <v>472</v>
      </c>
      <c r="V19" s="4">
        <f>COUNT(Q19:T19)</f>
        <v>3</v>
      </c>
      <c r="W19" s="31">
        <v>8</v>
      </c>
      <c r="X19" s="4"/>
      <c r="Y19" s="43">
        <v>10</v>
      </c>
      <c r="Z19" s="45">
        <v>10</v>
      </c>
      <c r="AA19" s="45">
        <v>10</v>
      </c>
      <c r="AB19" s="45">
        <v>10</v>
      </c>
      <c r="AC19" s="43">
        <v>10</v>
      </c>
      <c r="AD19" s="3"/>
      <c r="AE19" s="35">
        <f>SUM(Y19:AD19)-IF(($AE$1=6),IF((AF19=6),MIN(Y19:AD19),0),0)</f>
        <v>50</v>
      </c>
      <c r="AF19" s="4">
        <f>COUNT(Y19:AD19)</f>
        <v>5</v>
      </c>
      <c r="AG19" s="38">
        <v>100</v>
      </c>
      <c r="AH19" s="39">
        <v>100</v>
      </c>
      <c r="AI19" s="39"/>
      <c r="AJ19" s="38">
        <v>100</v>
      </c>
      <c r="AK19" s="39">
        <v>100</v>
      </c>
      <c r="AL19" s="39">
        <v>100</v>
      </c>
      <c r="AM19" s="39">
        <v>100</v>
      </c>
      <c r="AN19" s="39">
        <v>98</v>
      </c>
      <c r="AO19" s="39">
        <v>100</v>
      </c>
      <c r="AP19" s="39">
        <v>100</v>
      </c>
      <c r="AQ19" s="39">
        <v>0</v>
      </c>
      <c r="AR19" s="39">
        <v>100</v>
      </c>
      <c r="AS19" s="39">
        <v>100</v>
      </c>
      <c r="AT19" s="40">
        <v>100</v>
      </c>
      <c r="AU19" s="40"/>
      <c r="AV19" s="39">
        <v>100</v>
      </c>
      <c r="AW19" s="39">
        <v>100</v>
      </c>
      <c r="AX19" s="39">
        <v>100</v>
      </c>
      <c r="AY19" s="39">
        <v>100</v>
      </c>
      <c r="AZ19" s="39">
        <v>94</v>
      </c>
      <c r="BA19" s="39">
        <v>96</v>
      </c>
      <c r="BB19" s="39"/>
      <c r="BC19" s="38">
        <v>100</v>
      </c>
      <c r="BD19" s="40">
        <v>0</v>
      </c>
      <c r="BE19" s="40">
        <v>100</v>
      </c>
      <c r="BF19" s="40">
        <v>100</v>
      </c>
      <c r="BG19" s="40"/>
      <c r="BH19" s="35">
        <f>IF(COUNT(AG19:BG19)&gt;1,(1*(SUM(AG19:BG19)-MIN(AG19:BG19))/(COUNT(AG19:BG19)-1)),IF(COUNT(AG19:BG19)=1,1*SUM(AG19:BG19),0))</f>
        <v>94.9090909090909</v>
      </c>
      <c r="BI19" s="4"/>
      <c r="BJ19" s="3">
        <v>100</v>
      </c>
      <c r="BK19" s="3">
        <v>99</v>
      </c>
      <c r="BL19" s="3">
        <v>100</v>
      </c>
      <c r="BM19" s="3">
        <v>99</v>
      </c>
      <c r="BN19" s="3">
        <v>100</v>
      </c>
      <c r="BO19" s="3">
        <v>0</v>
      </c>
      <c r="BP19" s="35">
        <f>BQ19</f>
        <v>498</v>
      </c>
      <c r="BQ19" s="6">
        <f>IF($E$4=1,IF(COUNT(BJ19:BO19)=6,(SUM(BJ19:BO19)-MIN(BJ19:BO19)),SUM(BJ19:BO19)),IF($E$4=0.5,SUM(BJ19:BL19),0))</f>
        <v>498</v>
      </c>
    </row>
    <row r="20" spans="1:69" ht="12.75" customHeight="1">
      <c r="A20" s="1"/>
      <c r="B20" s="34"/>
      <c r="C20" s="2"/>
      <c r="D20" s="7">
        <v>1146</v>
      </c>
      <c r="E20" s="4"/>
      <c r="F20" s="35">
        <f>ROUND(SUM(K20:O20),0)</f>
        <v>919</v>
      </c>
      <c r="G20" s="50">
        <f>100*F20/$J$4</f>
        <v>91.9</v>
      </c>
      <c r="H20" s="3"/>
      <c r="I20" s="3"/>
      <c r="J20" s="4"/>
      <c r="K20" s="35">
        <f>U20</f>
        <v>563</v>
      </c>
      <c r="L20" s="35">
        <f>W20</f>
        <v>8</v>
      </c>
      <c r="M20" s="35">
        <f>AE20</f>
        <v>50</v>
      </c>
      <c r="N20" s="35">
        <f>$E$4*BH20*1.5</f>
        <v>148.35714285714283</v>
      </c>
      <c r="O20" s="35">
        <f>0.3*BQ20</f>
        <v>149.7</v>
      </c>
      <c r="P20" s="4"/>
      <c r="Q20" s="3">
        <v>192</v>
      </c>
      <c r="R20" s="3">
        <v>184</v>
      </c>
      <c r="S20" s="3">
        <v>187</v>
      </c>
      <c r="T20" s="3"/>
      <c r="U20" s="35">
        <f>SUM(Q20:T20)-IF(($U$1=4),IF((V20=4),MIN(Q20:T20),0),0)</f>
        <v>563</v>
      </c>
      <c r="V20" s="4">
        <f>COUNT(Q20:T20)</f>
        <v>3</v>
      </c>
      <c r="W20" s="31">
        <v>8</v>
      </c>
      <c r="X20" s="4"/>
      <c r="Y20" s="43">
        <v>10</v>
      </c>
      <c r="Z20" s="45">
        <v>10</v>
      </c>
      <c r="AA20" s="45">
        <v>10</v>
      </c>
      <c r="AB20" s="45">
        <v>10</v>
      </c>
      <c r="AC20" s="43">
        <v>10</v>
      </c>
      <c r="AD20" s="3">
        <v>9</v>
      </c>
      <c r="AE20" s="35">
        <f>SUM(Y20:AD20)-IF(($AE$1=6),IF((AF20=6),MIN(Y20:AD20),0),0)</f>
        <v>50</v>
      </c>
      <c r="AF20" s="4">
        <f>COUNT(Y20:AD20)</f>
        <v>6</v>
      </c>
      <c r="AG20" s="38">
        <v>100</v>
      </c>
      <c r="AH20" s="39">
        <v>100</v>
      </c>
      <c r="AI20" s="38">
        <v>100</v>
      </c>
      <c r="AJ20" s="38">
        <v>100</v>
      </c>
      <c r="AK20" s="39"/>
      <c r="AL20" s="39">
        <v>100</v>
      </c>
      <c r="AM20" s="39">
        <v>100</v>
      </c>
      <c r="AN20" s="39">
        <v>100</v>
      </c>
      <c r="AO20" s="39"/>
      <c r="AP20" s="39">
        <v>100</v>
      </c>
      <c r="AQ20" s="39">
        <v>100</v>
      </c>
      <c r="AR20" s="39">
        <v>100</v>
      </c>
      <c r="AS20" s="38">
        <v>85</v>
      </c>
      <c r="AT20" s="40">
        <v>100</v>
      </c>
      <c r="AU20" s="39">
        <v>80</v>
      </c>
      <c r="AV20" s="39">
        <v>100</v>
      </c>
      <c r="AW20" s="39"/>
      <c r="AX20" s="39">
        <v>100</v>
      </c>
      <c r="AY20" s="39">
        <v>100</v>
      </c>
      <c r="AZ20" s="39">
        <v>97</v>
      </c>
      <c r="BA20" s="39">
        <v>100</v>
      </c>
      <c r="BB20" s="39"/>
      <c r="BC20" s="38">
        <v>100</v>
      </c>
      <c r="BD20" s="40">
        <v>100</v>
      </c>
      <c r="BE20" s="39">
        <v>95</v>
      </c>
      <c r="BF20" s="56">
        <v>100</v>
      </c>
      <c r="BG20" s="40"/>
      <c r="BH20" s="35">
        <f>IF(COUNT(AG20:BG20)&gt;1,(1*(SUM(AG20:BG20)-MIN(AG20:BG20))/(COUNT(AG20:BG20)-1)),IF(COUNT(AG20:BG20)=1,1*SUM(AG20:BG20),0))</f>
        <v>98.9047619047619</v>
      </c>
      <c r="BI20" s="4"/>
      <c r="BJ20" s="3">
        <v>96</v>
      </c>
      <c r="BK20" s="3">
        <v>100</v>
      </c>
      <c r="BL20" s="3">
        <v>99</v>
      </c>
      <c r="BM20" s="3">
        <v>100</v>
      </c>
      <c r="BN20" s="3">
        <v>100</v>
      </c>
      <c r="BO20" s="3">
        <v>100</v>
      </c>
      <c r="BP20" s="35">
        <f>BQ20</f>
        <v>499</v>
      </c>
      <c r="BQ20" s="6">
        <f>IF($E$4=1,IF(COUNT(BJ20:BO20)=6,(SUM(BJ20:BO20)-MIN(BJ20:BO20)),SUM(BJ20:BO20)),IF($E$4=0.5,SUM(BJ20:BL20),0))</f>
        <v>499</v>
      </c>
    </row>
    <row r="21" spans="1:69" ht="12.75" customHeight="1">
      <c r="A21" s="1"/>
      <c r="B21" s="34"/>
      <c r="C21" s="2"/>
      <c r="D21" s="7">
        <v>1147</v>
      </c>
      <c r="E21" s="4"/>
      <c r="F21" s="35">
        <f>ROUND(SUM(K21:O21),0)</f>
        <v>831</v>
      </c>
      <c r="G21" s="50">
        <f>100*F21/$J$4</f>
        <v>83.1</v>
      </c>
      <c r="H21" s="3"/>
      <c r="I21" s="3"/>
      <c r="J21" s="4"/>
      <c r="K21" s="35">
        <f>U21</f>
        <v>461</v>
      </c>
      <c r="L21" s="35">
        <v>44</v>
      </c>
      <c r="M21" s="35">
        <f>AE21</f>
        <v>46</v>
      </c>
      <c r="N21" s="35">
        <f>$E$4*BH21*1.5</f>
        <v>138.32608695652175</v>
      </c>
      <c r="O21" s="35">
        <f>0.3*BQ21</f>
        <v>141.6</v>
      </c>
      <c r="P21" s="4"/>
      <c r="Q21" s="3">
        <v>180</v>
      </c>
      <c r="R21" s="3">
        <v>132</v>
      </c>
      <c r="S21" s="3">
        <v>149</v>
      </c>
      <c r="T21" s="3"/>
      <c r="U21" s="35">
        <f>SUM(Q21:T21)-IF(($U$1=4),IF((V21=4),MIN(Q21:T21),0),0)</f>
        <v>461</v>
      </c>
      <c r="V21" s="4">
        <f>COUNT(Q21:T21)</f>
        <v>3</v>
      </c>
      <c r="W21" s="31">
        <v>44</v>
      </c>
      <c r="X21" s="4"/>
      <c r="Y21" s="43">
        <v>8</v>
      </c>
      <c r="Z21" s="45">
        <v>8</v>
      </c>
      <c r="AA21" s="45">
        <v>9</v>
      </c>
      <c r="AB21" s="45">
        <v>10</v>
      </c>
      <c r="AC21" s="43">
        <v>10</v>
      </c>
      <c r="AD21" s="3">
        <v>9</v>
      </c>
      <c r="AE21" s="35">
        <f>SUM(Y21:AD21)-IF(($AE$1=6),IF((AF21=6),MIN(Y21:AD21),0),0)</f>
        <v>46</v>
      </c>
      <c r="AF21" s="4">
        <f>COUNT(Y21:AD21)</f>
        <v>6</v>
      </c>
      <c r="AG21" s="38">
        <v>100</v>
      </c>
      <c r="AH21" s="39">
        <v>100</v>
      </c>
      <c r="AI21" s="39">
        <v>80</v>
      </c>
      <c r="AJ21" s="38">
        <v>70</v>
      </c>
      <c r="AK21" s="39">
        <v>90</v>
      </c>
      <c r="AL21" s="39">
        <v>70</v>
      </c>
      <c r="AM21" s="39">
        <v>80</v>
      </c>
      <c r="AN21" s="39">
        <v>80</v>
      </c>
      <c r="AO21" s="39">
        <v>100</v>
      </c>
      <c r="AP21" s="39">
        <v>100</v>
      </c>
      <c r="AQ21" s="39">
        <v>80</v>
      </c>
      <c r="AR21" s="39">
        <v>97</v>
      </c>
      <c r="AS21" s="39">
        <v>97</v>
      </c>
      <c r="AT21" s="40">
        <v>83</v>
      </c>
      <c r="AU21" s="56">
        <v>100</v>
      </c>
      <c r="AV21" s="39">
        <v>60</v>
      </c>
      <c r="AW21" s="39">
        <v>100</v>
      </c>
      <c r="AX21" s="39">
        <v>100</v>
      </c>
      <c r="AY21" s="39">
        <v>100</v>
      </c>
      <c r="AZ21" s="39">
        <v>94</v>
      </c>
      <c r="BA21" s="39"/>
      <c r="BB21" s="39"/>
      <c r="BC21" s="38">
        <v>100</v>
      </c>
      <c r="BD21" s="39">
        <v>100</v>
      </c>
      <c r="BE21" s="40">
        <v>100</v>
      </c>
      <c r="BF21" s="56">
        <v>100</v>
      </c>
      <c r="BG21" s="40"/>
      <c r="BH21" s="35">
        <f>IF(COUNT(AG21:BG21)&gt;1,(1*(SUM(AG21:BG21)-MIN(AG21:BG21))/(COUNT(AG21:BG21)-1)),IF(COUNT(AG21:BG21)=1,1*SUM(AG21:BG21),0))</f>
        <v>92.21739130434783</v>
      </c>
      <c r="BI21" s="4"/>
      <c r="BJ21" s="3">
        <v>95</v>
      </c>
      <c r="BK21" s="3">
        <v>95</v>
      </c>
      <c r="BL21" s="3">
        <v>95</v>
      </c>
      <c r="BM21" s="3">
        <v>96</v>
      </c>
      <c r="BN21" s="3">
        <v>91</v>
      </c>
      <c r="BO21" s="3">
        <v>0</v>
      </c>
      <c r="BP21" s="35">
        <f>BQ21</f>
        <v>472</v>
      </c>
      <c r="BQ21" s="6">
        <f>IF($E$4=1,IF(COUNT(BJ21:BO21)=6,(SUM(BJ21:BO21)-MIN(BJ21:BO21)),SUM(BJ21:BO21)),IF($E$4=0.5,SUM(BJ21:BL21),0))</f>
        <v>472</v>
      </c>
    </row>
    <row r="22" spans="1:69" ht="12.75" customHeight="1">
      <c r="A22" s="1"/>
      <c r="B22" s="34"/>
      <c r="C22" s="2"/>
      <c r="D22" s="7">
        <v>1149</v>
      </c>
      <c r="E22" s="4"/>
      <c r="F22" s="35">
        <f>ROUND(SUM(K22:O22),0)</f>
        <v>929</v>
      </c>
      <c r="G22" s="50">
        <f>100*F22/$J$4</f>
        <v>92.9</v>
      </c>
      <c r="H22" s="3"/>
      <c r="I22" s="3"/>
      <c r="J22" s="4"/>
      <c r="K22" s="35">
        <f>U22</f>
        <v>574</v>
      </c>
      <c r="L22" s="35">
        <f>W22</f>
        <v>8</v>
      </c>
      <c r="M22" s="35">
        <f>AE22</f>
        <v>49</v>
      </c>
      <c r="N22" s="35">
        <f>$E$4*BH22*1.5</f>
        <v>150</v>
      </c>
      <c r="O22" s="35">
        <f>0.3*BQ22</f>
        <v>147.9</v>
      </c>
      <c r="P22" s="4"/>
      <c r="Q22" s="3">
        <v>199</v>
      </c>
      <c r="R22" s="3">
        <v>192</v>
      </c>
      <c r="S22" s="54">
        <v>183</v>
      </c>
      <c r="T22" s="3"/>
      <c r="U22" s="35">
        <f>SUM(Q22:T22)-IF(($U$1=4),IF((V22=4),MIN(Q22:T22),0),0)</f>
        <v>574</v>
      </c>
      <c r="V22" s="4">
        <f>COUNT(Q22:T22)</f>
        <v>3</v>
      </c>
      <c r="W22" s="31">
        <v>8</v>
      </c>
      <c r="X22" s="4"/>
      <c r="Y22" s="43">
        <v>9</v>
      </c>
      <c r="Z22" s="45">
        <v>10</v>
      </c>
      <c r="AA22" s="45">
        <v>10</v>
      </c>
      <c r="AB22" s="45">
        <v>10</v>
      </c>
      <c r="AC22" s="43">
        <v>10</v>
      </c>
      <c r="AD22" s="3"/>
      <c r="AE22" s="35">
        <f>SUM(Y22:AD22)-IF(($AE$1=6),IF((AF22=6),MIN(Y22:AD22),0),0)</f>
        <v>49</v>
      </c>
      <c r="AF22" s="4">
        <f>COUNT(Y22:AD22)</f>
        <v>5</v>
      </c>
      <c r="AG22" s="38">
        <v>100</v>
      </c>
      <c r="AH22" s="39">
        <v>100</v>
      </c>
      <c r="AI22" s="39">
        <v>100</v>
      </c>
      <c r="AJ22" s="38">
        <v>100</v>
      </c>
      <c r="AK22" s="39">
        <v>100</v>
      </c>
      <c r="AL22" s="39"/>
      <c r="AM22" s="39">
        <v>100</v>
      </c>
      <c r="AN22" s="39">
        <v>100</v>
      </c>
      <c r="AO22" s="39">
        <v>100</v>
      </c>
      <c r="AP22" s="38">
        <v>100</v>
      </c>
      <c r="AQ22" s="39"/>
      <c r="AR22" s="39">
        <v>100</v>
      </c>
      <c r="AS22" s="39">
        <v>100</v>
      </c>
      <c r="AT22" s="40">
        <v>100</v>
      </c>
      <c r="AU22" s="40">
        <v>100</v>
      </c>
      <c r="AV22" s="39">
        <v>100</v>
      </c>
      <c r="AW22" s="38">
        <v>100</v>
      </c>
      <c r="AX22" s="38"/>
      <c r="AY22" s="38">
        <v>100</v>
      </c>
      <c r="AZ22" s="38">
        <v>100</v>
      </c>
      <c r="BA22" s="38">
        <v>0</v>
      </c>
      <c r="BB22" s="39"/>
      <c r="BC22" s="38">
        <v>100</v>
      </c>
      <c r="BD22" s="56">
        <v>100</v>
      </c>
      <c r="BE22" s="40">
        <v>100</v>
      </c>
      <c r="BF22" s="40">
        <v>100</v>
      </c>
      <c r="BG22" s="40"/>
      <c r="BH22" s="35">
        <f>IF(COUNT(AG22:BG22)&gt;1,(1*(SUM(AG22:BG22)-MIN(AG22:BG22))/(COUNT(AG22:BG22)-1)),IF(COUNT(AG22:BG22)=1,1*SUM(AG22:BG22),0))</f>
        <v>100</v>
      </c>
      <c r="BI22" s="4"/>
      <c r="BJ22" s="3">
        <v>98</v>
      </c>
      <c r="BK22" s="3">
        <v>97</v>
      </c>
      <c r="BL22" s="3">
        <v>98</v>
      </c>
      <c r="BM22" s="3">
        <v>100</v>
      </c>
      <c r="BN22" s="3">
        <v>100</v>
      </c>
      <c r="BO22" s="3">
        <v>0</v>
      </c>
      <c r="BP22" s="35">
        <f>BQ22</f>
        <v>493</v>
      </c>
      <c r="BQ22" s="6">
        <f>IF($E$4=1,IF(COUNT(BJ22:BO22)=6,(SUM(BJ22:BO22)-MIN(BJ22:BO22)),SUM(BJ22:BO22)),IF($E$4=0.5,SUM(BJ22:BL22),0))</f>
        <v>493</v>
      </c>
    </row>
    <row r="23" spans="1:69" ht="12.75" customHeight="1">
      <c r="A23" s="1"/>
      <c r="B23" s="34"/>
      <c r="C23" s="2"/>
      <c r="D23" s="7">
        <v>1150</v>
      </c>
      <c r="E23" s="4"/>
      <c r="F23" s="35">
        <f>ROUND(SUM(K23:O23),0)</f>
        <v>795</v>
      </c>
      <c r="G23" s="50">
        <f>100*F23/$J$4</f>
        <v>79.5</v>
      </c>
      <c r="H23" s="3"/>
      <c r="I23" s="3"/>
      <c r="J23" s="4"/>
      <c r="K23" s="35">
        <f>U23</f>
        <v>414</v>
      </c>
      <c r="L23" s="35">
        <v>44</v>
      </c>
      <c r="M23" s="35">
        <f>AE23</f>
        <v>49</v>
      </c>
      <c r="N23" s="35">
        <f>$E$4*BH23*1.5</f>
        <v>148.78571428571428</v>
      </c>
      <c r="O23" s="35">
        <f>0.3*BQ23</f>
        <v>139.5</v>
      </c>
      <c r="P23" s="4"/>
      <c r="Q23" s="3">
        <v>147</v>
      </c>
      <c r="R23" s="3">
        <v>111</v>
      </c>
      <c r="S23" s="3">
        <v>156</v>
      </c>
      <c r="T23" s="3"/>
      <c r="U23" s="35">
        <f>SUM(Q23:T23)-IF(($U$1=4),IF((V23=4),MIN(Q23:T23),0),0)</f>
        <v>414</v>
      </c>
      <c r="V23" s="4">
        <f>COUNT(Q23:T23)</f>
        <v>3</v>
      </c>
      <c r="W23" s="31">
        <v>44</v>
      </c>
      <c r="X23" s="4"/>
      <c r="Y23" s="43">
        <v>9</v>
      </c>
      <c r="Z23" s="45">
        <v>10</v>
      </c>
      <c r="AA23" s="44"/>
      <c r="AB23" s="45">
        <v>10</v>
      </c>
      <c r="AC23" s="43">
        <v>10</v>
      </c>
      <c r="AD23" s="3">
        <v>10</v>
      </c>
      <c r="AE23" s="35">
        <f>SUM(Y23:AD23)-IF(($AE$1=6),IF((AF23=6),MIN(Y23:AD23),0),0)</f>
        <v>49</v>
      </c>
      <c r="AF23" s="4">
        <f>COUNT(Y23:AD23)</f>
        <v>5</v>
      </c>
      <c r="AG23" s="38">
        <v>100</v>
      </c>
      <c r="AH23" s="39">
        <v>100</v>
      </c>
      <c r="AI23" s="39">
        <v>100</v>
      </c>
      <c r="AJ23" s="38">
        <v>100</v>
      </c>
      <c r="AK23" s="39">
        <v>100</v>
      </c>
      <c r="AL23" s="39">
        <v>100</v>
      </c>
      <c r="AM23" s="39">
        <v>100</v>
      </c>
      <c r="AN23" s="39"/>
      <c r="AO23" s="38">
        <v>100</v>
      </c>
      <c r="AP23" s="39">
        <v>100</v>
      </c>
      <c r="AQ23" s="39">
        <v>100</v>
      </c>
      <c r="AR23" s="39">
        <v>100</v>
      </c>
      <c r="AS23" s="39">
        <v>100</v>
      </c>
      <c r="AT23" s="40">
        <v>95</v>
      </c>
      <c r="AU23" s="40">
        <v>98</v>
      </c>
      <c r="AV23" s="39"/>
      <c r="AW23" s="38">
        <v>100</v>
      </c>
      <c r="AX23" s="38">
        <v>100</v>
      </c>
      <c r="AY23" s="38"/>
      <c r="AZ23" s="38">
        <v>90</v>
      </c>
      <c r="BA23" s="38">
        <v>88</v>
      </c>
      <c r="BB23" s="39"/>
      <c r="BC23" s="38">
        <v>100</v>
      </c>
      <c r="BD23" s="40">
        <v>100</v>
      </c>
      <c r="BE23" s="40">
        <v>100</v>
      </c>
      <c r="BF23" s="39">
        <v>100</v>
      </c>
      <c r="BG23" s="40"/>
      <c r="BH23" s="35">
        <f>IF(COUNT(AG23:BG23)&gt;1,(1*(SUM(AG23:BG23)-MIN(AG23:BG23))/(COUNT(AG23:BG23)-1)),IF(COUNT(AG23:BG23)=1,1*SUM(AG23:BG23),0))</f>
        <v>99.19047619047619</v>
      </c>
      <c r="BI23" s="4"/>
      <c r="BJ23" s="3">
        <v>96</v>
      </c>
      <c r="BK23" s="3">
        <v>96</v>
      </c>
      <c r="BL23" s="3">
        <v>90</v>
      </c>
      <c r="BM23" s="3">
        <v>97</v>
      </c>
      <c r="BN23" s="3">
        <v>86</v>
      </c>
      <c r="BO23" s="3">
        <v>0</v>
      </c>
      <c r="BP23" s="35">
        <f>BQ23</f>
        <v>465</v>
      </c>
      <c r="BQ23" s="6">
        <f>IF($E$4=1,IF(COUNT(BJ23:BO23)=6,(SUM(BJ23:BO23)-MIN(BJ23:BO23)),SUM(BJ23:BO23)),IF($E$4=0.5,SUM(BJ23:BL23),0))</f>
        <v>465</v>
      </c>
    </row>
    <row r="24" spans="1:69" ht="12.75" customHeight="1">
      <c r="A24" s="1"/>
      <c r="B24" s="34"/>
      <c r="C24" s="2"/>
      <c r="D24" s="7">
        <v>1154</v>
      </c>
      <c r="E24" s="4"/>
      <c r="F24" s="35">
        <f>ROUND(SUM(K24:O24),0)</f>
        <v>624</v>
      </c>
      <c r="G24" s="50">
        <f>100*F24/$J$4</f>
        <v>62.4</v>
      </c>
      <c r="H24" s="3"/>
      <c r="I24" s="3"/>
      <c r="J24" s="4"/>
      <c r="K24" s="35">
        <f>U24</f>
        <v>290</v>
      </c>
      <c r="L24" s="35">
        <v>26</v>
      </c>
      <c r="M24" s="35">
        <f>AE24</f>
        <v>45</v>
      </c>
      <c r="N24" s="35">
        <f>$E$4*BH24*1.5</f>
        <v>121.5</v>
      </c>
      <c r="O24" s="35">
        <f>0.3*BQ24</f>
        <v>141.9</v>
      </c>
      <c r="P24" s="4"/>
      <c r="Q24" s="3">
        <v>44</v>
      </c>
      <c r="R24" s="3">
        <v>40</v>
      </c>
      <c r="S24" s="3">
        <v>121</v>
      </c>
      <c r="T24" s="3">
        <v>125</v>
      </c>
      <c r="U24" s="35">
        <f>SUM(Q24:T24)-IF(($U$1=4),IF((V24=4),MIN(Q24:T24),0),0)</f>
        <v>290</v>
      </c>
      <c r="V24" s="4">
        <f>COUNT(Q24:T24)</f>
        <v>4</v>
      </c>
      <c r="W24" s="31">
        <v>26</v>
      </c>
      <c r="X24" s="4"/>
      <c r="Y24" s="43">
        <v>9</v>
      </c>
      <c r="Z24" s="45">
        <v>9</v>
      </c>
      <c r="AA24" s="45">
        <v>8</v>
      </c>
      <c r="AB24" s="45">
        <v>9</v>
      </c>
      <c r="AC24" s="43">
        <v>10</v>
      </c>
      <c r="AD24" s="3"/>
      <c r="AE24" s="35">
        <f>SUM(Y24:AD24)-IF(($AE$1=6),IF((AF24=6),MIN(Y24:AD24),0),0)</f>
        <v>45</v>
      </c>
      <c r="AF24" s="4">
        <f>COUNT(Y24:AD24)</f>
        <v>5</v>
      </c>
      <c r="AG24" s="38">
        <v>100</v>
      </c>
      <c r="AH24" s="39">
        <v>98</v>
      </c>
      <c r="AI24" s="38">
        <v>95</v>
      </c>
      <c r="AJ24" s="38"/>
      <c r="AK24" s="39">
        <v>98</v>
      </c>
      <c r="AL24" s="39">
        <v>75</v>
      </c>
      <c r="AM24" s="39">
        <v>90</v>
      </c>
      <c r="AN24" s="39">
        <v>0</v>
      </c>
      <c r="AO24" s="39">
        <v>80</v>
      </c>
      <c r="AP24" s="39">
        <v>100</v>
      </c>
      <c r="AQ24" s="39">
        <v>0</v>
      </c>
      <c r="AR24" s="39">
        <v>0</v>
      </c>
      <c r="AS24" s="39">
        <v>100</v>
      </c>
      <c r="AT24" s="40"/>
      <c r="AU24" s="40">
        <v>100</v>
      </c>
      <c r="AV24" s="39">
        <v>100</v>
      </c>
      <c r="AW24" s="39">
        <v>100</v>
      </c>
      <c r="AX24" s="39"/>
      <c r="AY24" s="39">
        <v>100</v>
      </c>
      <c r="AZ24" s="39">
        <v>80</v>
      </c>
      <c r="BA24" s="39">
        <v>100</v>
      </c>
      <c r="BB24" s="38"/>
      <c r="BC24" s="38">
        <v>100</v>
      </c>
      <c r="BD24" s="40">
        <v>0</v>
      </c>
      <c r="BE24" s="40">
        <v>100</v>
      </c>
      <c r="BF24" s="56">
        <v>85</v>
      </c>
      <c r="BG24" s="40"/>
      <c r="BH24" s="35">
        <f>IF(COUNT(AG24:BG24)&gt;1,(1*(SUM(AG24:BG24)-MIN(AG24:BG24))/(COUNT(AG24:BG24)-1)),IF(COUNT(AG24:BG24)=1,1*SUM(AG24:BG24),0))</f>
        <v>81</v>
      </c>
      <c r="BI24" s="4"/>
      <c r="BJ24" s="3">
        <v>89</v>
      </c>
      <c r="BK24" s="3">
        <v>94</v>
      </c>
      <c r="BL24" s="3">
        <v>91</v>
      </c>
      <c r="BM24" s="3">
        <v>96</v>
      </c>
      <c r="BN24" s="3">
        <v>92</v>
      </c>
      <c r="BO24" s="3">
        <v>100</v>
      </c>
      <c r="BP24" s="35">
        <f>BQ24</f>
        <v>473</v>
      </c>
      <c r="BQ24" s="6">
        <f>IF($E$4=1,IF(COUNT(BJ24:BO24)=6,(SUM(BJ24:BO24)-MIN(BJ24:BO24)),SUM(BJ24:BO24)),IF($E$4=0.5,SUM(BJ24:BL24),0))</f>
        <v>473</v>
      </c>
    </row>
    <row r="25" spans="1:71" ht="12.75" customHeight="1">
      <c r="A25" s="1"/>
      <c r="B25" s="34"/>
      <c r="C25" s="2"/>
      <c r="D25" s="7">
        <v>1155</v>
      </c>
      <c r="E25" s="4"/>
      <c r="F25" s="35">
        <f>ROUND(SUM(K25:O25),0)</f>
        <v>819</v>
      </c>
      <c r="G25" s="50">
        <f>100*F25/$J$4</f>
        <v>81.9</v>
      </c>
      <c r="H25" s="3"/>
      <c r="I25" s="3"/>
      <c r="J25" s="4"/>
      <c r="K25" s="35">
        <f>U25</f>
        <v>528</v>
      </c>
      <c r="L25" s="35">
        <v>32</v>
      </c>
      <c r="M25" s="35">
        <f>AE25</f>
        <v>19</v>
      </c>
      <c r="N25" s="35">
        <f>$E$4*BH25*1.5</f>
        <v>93.4375</v>
      </c>
      <c r="O25" s="35">
        <f>0.3*BQ25</f>
        <v>146.4</v>
      </c>
      <c r="P25" s="4"/>
      <c r="Q25" s="3">
        <v>183</v>
      </c>
      <c r="R25" s="3">
        <v>168</v>
      </c>
      <c r="S25" s="3">
        <v>157</v>
      </c>
      <c r="T25" s="3">
        <v>177</v>
      </c>
      <c r="U25" s="35">
        <f>SUM(Q25:T25)-IF(($U$1=4),IF((V25=4),MIN(Q25:T25),0),0)</f>
        <v>528</v>
      </c>
      <c r="V25" s="4">
        <f>COUNT(Q25:T25)</f>
        <v>4</v>
      </c>
      <c r="W25" s="31">
        <v>32</v>
      </c>
      <c r="X25" s="4"/>
      <c r="Y25" s="43">
        <v>9</v>
      </c>
      <c r="Z25" s="44"/>
      <c r="AA25" s="45">
        <v>10</v>
      </c>
      <c r="AB25" s="44"/>
      <c r="AC25" s="43"/>
      <c r="AD25" s="3"/>
      <c r="AE25" s="35">
        <f>SUM(Y25:AD25)-IF(($AE$1=6),IF((AF25=6),MIN(Y25:AD25),0),0)</f>
        <v>19</v>
      </c>
      <c r="AF25" s="4">
        <f>COUNT(Y25:AD25)</f>
        <v>2</v>
      </c>
      <c r="AG25" s="38">
        <v>100</v>
      </c>
      <c r="AH25" s="39">
        <v>0</v>
      </c>
      <c r="AI25" s="39">
        <v>0</v>
      </c>
      <c r="AJ25" s="38">
        <v>100</v>
      </c>
      <c r="AK25" s="39">
        <v>0</v>
      </c>
      <c r="AL25" s="38">
        <v>100</v>
      </c>
      <c r="AM25" s="39">
        <v>100</v>
      </c>
      <c r="AN25" s="39">
        <v>100</v>
      </c>
      <c r="AO25" s="39">
        <v>100</v>
      </c>
      <c r="AP25" s="39">
        <v>100</v>
      </c>
      <c r="AQ25" s="39">
        <v>100</v>
      </c>
      <c r="AR25" s="39">
        <v>0</v>
      </c>
      <c r="AS25" s="39">
        <v>0</v>
      </c>
      <c r="AT25" s="40">
        <v>100</v>
      </c>
      <c r="AU25" s="56">
        <v>100</v>
      </c>
      <c r="AV25" s="39">
        <v>95</v>
      </c>
      <c r="AW25" s="39">
        <v>0</v>
      </c>
      <c r="AX25" s="39">
        <v>0</v>
      </c>
      <c r="AY25" s="39">
        <v>0</v>
      </c>
      <c r="AZ25" s="39">
        <v>100</v>
      </c>
      <c r="BA25" s="39">
        <v>0</v>
      </c>
      <c r="BB25" s="39"/>
      <c r="BC25" s="38">
        <v>100</v>
      </c>
      <c r="BD25" s="40">
        <v>100</v>
      </c>
      <c r="BE25" s="56">
        <v>100</v>
      </c>
      <c r="BF25" s="40">
        <v>0</v>
      </c>
      <c r="BG25" s="40"/>
      <c r="BH25" s="35">
        <f>IF(COUNT(AG25:BG25)&gt;1,(1*(SUM(AG25:BG25)-MIN(AG25:BG25))/(COUNT(AG25:BG25)-1)),IF(COUNT(AG25:BG25)=1,1*SUM(AG25:BG25),0))</f>
        <v>62.291666666666664</v>
      </c>
      <c r="BI25" s="4"/>
      <c r="BJ25" s="3">
        <v>98</v>
      </c>
      <c r="BK25" s="3">
        <v>100</v>
      </c>
      <c r="BL25" s="3">
        <v>93</v>
      </c>
      <c r="BM25" s="3">
        <v>100</v>
      </c>
      <c r="BN25" s="3">
        <v>97</v>
      </c>
      <c r="BO25" s="3">
        <v>0</v>
      </c>
      <c r="BP25" s="35">
        <f>BQ25</f>
        <v>488</v>
      </c>
      <c r="BQ25" s="6">
        <f>IF($E$4=1,IF(COUNT(BJ25:BO25)=6,(SUM(BJ25:BO25)-MIN(BJ25:BO25)),SUM(BJ25:BO25)),IF($E$4=0.5,SUM(BJ25:BL25),0))</f>
        <v>488</v>
      </c>
      <c r="BS25" t="s">
        <v>25</v>
      </c>
    </row>
    <row r="26" spans="1:69" ht="12.75" customHeight="1">
      <c r="A26" s="1"/>
      <c r="B26" s="34"/>
      <c r="C26" s="2"/>
      <c r="D26" s="7">
        <v>1157</v>
      </c>
      <c r="E26" s="4"/>
      <c r="F26" s="35">
        <f>ROUND(SUM(K26:O26),0)</f>
        <v>718</v>
      </c>
      <c r="G26" s="50">
        <f>100*F26/$J$4</f>
        <v>71.8</v>
      </c>
      <c r="H26" s="3"/>
      <c r="I26" s="3"/>
      <c r="J26" s="4"/>
      <c r="K26" s="35">
        <f>U26</f>
        <v>370</v>
      </c>
      <c r="L26" s="35">
        <v>32</v>
      </c>
      <c r="M26" s="35">
        <f>AE26</f>
        <v>38</v>
      </c>
      <c r="N26" s="35">
        <f>$E$4*BH26*1.5</f>
        <v>134.80434782608694</v>
      </c>
      <c r="O26" s="35">
        <f>0.3*BQ26</f>
        <v>142.79999999999998</v>
      </c>
      <c r="P26" s="4"/>
      <c r="Q26" s="3">
        <v>131</v>
      </c>
      <c r="R26" s="3">
        <v>110</v>
      </c>
      <c r="S26" s="3">
        <v>64</v>
      </c>
      <c r="T26" s="3">
        <v>129</v>
      </c>
      <c r="U26" s="35">
        <f>SUM(Q26:T26)-IF(($U$1=4),IF((V26=4),MIN(Q26:T26),0),0)</f>
        <v>370</v>
      </c>
      <c r="V26" s="4">
        <f>COUNT(Q26:T26)</f>
        <v>4</v>
      </c>
      <c r="W26" s="31">
        <v>32</v>
      </c>
      <c r="X26" s="4"/>
      <c r="Y26" s="43">
        <v>8</v>
      </c>
      <c r="Z26" s="45">
        <v>10</v>
      </c>
      <c r="AA26" s="45">
        <v>10</v>
      </c>
      <c r="AB26" s="44"/>
      <c r="AC26" s="43">
        <v>10</v>
      </c>
      <c r="AD26" s="3"/>
      <c r="AE26" s="35">
        <f>SUM(Y26:AD26)-IF(($AE$1=6),IF((AF26=6),MIN(Y26:AD26),0),0)</f>
        <v>38</v>
      </c>
      <c r="AF26" s="4">
        <f>COUNT(Y26:AD26)</f>
        <v>4</v>
      </c>
      <c r="AG26" s="38">
        <v>100</v>
      </c>
      <c r="AH26" s="39">
        <v>100</v>
      </c>
      <c r="AI26" s="39">
        <v>95</v>
      </c>
      <c r="AJ26" s="38">
        <v>80</v>
      </c>
      <c r="AK26" s="39">
        <v>100</v>
      </c>
      <c r="AL26" s="39">
        <v>100</v>
      </c>
      <c r="AM26" s="39">
        <v>100</v>
      </c>
      <c r="AN26" s="39">
        <v>100</v>
      </c>
      <c r="AO26" s="38">
        <v>100</v>
      </c>
      <c r="AP26" s="39">
        <v>100</v>
      </c>
      <c r="AQ26" s="39">
        <v>97</v>
      </c>
      <c r="AR26" s="39">
        <v>0</v>
      </c>
      <c r="AS26" s="39">
        <v>100</v>
      </c>
      <c r="AT26" s="56">
        <v>98</v>
      </c>
      <c r="AU26" s="40">
        <v>0</v>
      </c>
      <c r="AV26" s="39">
        <v>100</v>
      </c>
      <c r="AW26" s="39">
        <v>100</v>
      </c>
      <c r="AX26" s="39">
        <v>100</v>
      </c>
      <c r="AY26" s="39">
        <v>100</v>
      </c>
      <c r="AZ26" s="39"/>
      <c r="BA26" s="39">
        <v>97</v>
      </c>
      <c r="BB26" s="39"/>
      <c r="BC26" s="38">
        <v>100</v>
      </c>
      <c r="BD26" s="40">
        <v>100</v>
      </c>
      <c r="BE26" s="56">
        <v>0</v>
      </c>
      <c r="BF26" s="40">
        <v>100</v>
      </c>
      <c r="BG26" s="40"/>
      <c r="BH26" s="35">
        <f>IF(COUNT(AG26:BG26)&gt;1,(1*(SUM(AG26:BG26)-MIN(AG26:BG26))/(COUNT(AG26:BG26)-1)),IF(COUNT(AG26:BG26)=1,1*SUM(AG26:BG26),0))</f>
        <v>89.8695652173913</v>
      </c>
      <c r="BI26" s="4"/>
      <c r="BJ26" s="3">
        <v>97</v>
      </c>
      <c r="BK26" s="3">
        <v>97</v>
      </c>
      <c r="BL26" s="3">
        <v>94</v>
      </c>
      <c r="BM26" s="3">
        <v>94</v>
      </c>
      <c r="BN26" s="3">
        <v>94</v>
      </c>
      <c r="BO26" s="3">
        <v>0</v>
      </c>
      <c r="BP26" s="35">
        <f>BQ26</f>
        <v>476</v>
      </c>
      <c r="BQ26" s="6">
        <f>IF($E$4=1,IF(COUNT(BJ26:BO26)=6,(SUM(BJ26:BO26)-MIN(BJ26:BO26)),SUM(BJ26:BO26)),IF($E$4=0.5,SUM(BJ26:BL26),0))</f>
        <v>476</v>
      </c>
    </row>
    <row r="27" spans="1:69" ht="12.75" customHeight="1">
      <c r="A27" s="1"/>
      <c r="B27" s="34"/>
      <c r="C27" s="2"/>
      <c r="D27" s="7">
        <v>1159</v>
      </c>
      <c r="E27" s="4"/>
      <c r="F27" s="35">
        <f>ROUND(SUM(K27:O27),0)</f>
        <v>885</v>
      </c>
      <c r="G27" s="50">
        <f>100*F27/$J$4</f>
        <v>88.5</v>
      </c>
      <c r="H27" s="3"/>
      <c r="I27" s="3"/>
      <c r="J27" s="4"/>
      <c r="K27" s="35">
        <f>U27</f>
        <v>514</v>
      </c>
      <c r="L27" s="35">
        <v>38</v>
      </c>
      <c r="M27" s="35">
        <f>AE27</f>
        <v>47</v>
      </c>
      <c r="N27" s="35">
        <f>$E$4*BH27*1.5</f>
        <v>138.64285714285714</v>
      </c>
      <c r="O27" s="35">
        <f>0.3*BQ27</f>
        <v>147</v>
      </c>
      <c r="P27" s="4"/>
      <c r="Q27" s="3">
        <v>195</v>
      </c>
      <c r="R27" s="3">
        <v>163</v>
      </c>
      <c r="S27" s="3">
        <v>156</v>
      </c>
      <c r="T27" s="3"/>
      <c r="U27" s="35">
        <f>SUM(Q27:T27)-IF(($U$1=4),IF((V27=4),MIN(Q27:T27),0),0)</f>
        <v>514</v>
      </c>
      <c r="V27" s="4">
        <f>COUNT(Q27:T27)</f>
        <v>3</v>
      </c>
      <c r="W27" s="31">
        <v>38</v>
      </c>
      <c r="X27" s="4"/>
      <c r="Y27" s="43">
        <v>9</v>
      </c>
      <c r="Z27" s="45">
        <v>8</v>
      </c>
      <c r="AA27" s="45">
        <v>10</v>
      </c>
      <c r="AB27" s="45">
        <v>10</v>
      </c>
      <c r="AC27" s="43">
        <v>10</v>
      </c>
      <c r="AD27" s="3"/>
      <c r="AE27" s="35">
        <f>SUM(Y27:AD27)-IF(($AE$1=6),IF((AF27=6),MIN(Y27:AD27),0),0)</f>
        <v>47</v>
      </c>
      <c r="AF27" s="4">
        <f>COUNT(Y27:AD27)</f>
        <v>5</v>
      </c>
      <c r="AG27" s="38">
        <v>100</v>
      </c>
      <c r="AH27" s="39">
        <v>100</v>
      </c>
      <c r="AI27" s="39">
        <v>90</v>
      </c>
      <c r="AJ27" s="38">
        <v>100</v>
      </c>
      <c r="AK27" s="39">
        <v>100</v>
      </c>
      <c r="AL27" s="39">
        <v>100</v>
      </c>
      <c r="AM27" s="39"/>
      <c r="AN27" s="39">
        <v>100</v>
      </c>
      <c r="AO27" s="39">
        <v>90</v>
      </c>
      <c r="AP27" s="39"/>
      <c r="AQ27" s="38">
        <v>100</v>
      </c>
      <c r="AR27" s="39">
        <v>100</v>
      </c>
      <c r="AS27" s="39">
        <v>98</v>
      </c>
      <c r="AT27" s="40">
        <v>98</v>
      </c>
      <c r="AU27" s="40">
        <v>100</v>
      </c>
      <c r="AV27" s="38">
        <v>80</v>
      </c>
      <c r="AW27" s="39">
        <v>100</v>
      </c>
      <c r="AX27" s="39"/>
      <c r="AY27" s="39">
        <v>0</v>
      </c>
      <c r="AZ27" s="39">
        <v>0</v>
      </c>
      <c r="BA27" s="39">
        <v>98</v>
      </c>
      <c r="BB27" s="39"/>
      <c r="BC27" s="38">
        <v>100</v>
      </c>
      <c r="BD27" s="39">
        <v>90</v>
      </c>
      <c r="BE27" s="40">
        <v>97</v>
      </c>
      <c r="BF27" s="40">
        <v>100</v>
      </c>
      <c r="BG27" s="40"/>
      <c r="BH27" s="35">
        <f>IF(COUNT(AG27:BG27)&gt;1,(1*(SUM(AG27:BG27)-MIN(AG27:BG27))/(COUNT(AG27:BG27)-1)),IF(COUNT(AG27:BG27)=1,1*SUM(AG27:BG27),0))</f>
        <v>92.42857142857143</v>
      </c>
      <c r="BI27" s="4"/>
      <c r="BJ27" s="3">
        <v>99</v>
      </c>
      <c r="BK27" s="3">
        <v>93</v>
      </c>
      <c r="BL27" s="3">
        <v>100</v>
      </c>
      <c r="BM27" s="3">
        <v>99</v>
      </c>
      <c r="BN27" s="3">
        <v>99</v>
      </c>
      <c r="BO27" s="3">
        <v>0</v>
      </c>
      <c r="BP27" s="35">
        <f>BQ27</f>
        <v>490</v>
      </c>
      <c r="BQ27" s="6">
        <f>IF($E$4=1,IF(COUNT(BJ27:BO27)=6,(SUM(BJ27:BO27)-MIN(BJ27:BO27)),SUM(BJ27:BO27)),IF($E$4=0.5,SUM(BJ27:BL27),0))</f>
        <v>490</v>
      </c>
    </row>
    <row r="28" spans="1:69" ht="12.75" customHeight="1">
      <c r="A28" s="1"/>
      <c r="B28" s="34"/>
      <c r="C28" s="2"/>
      <c r="D28" s="7">
        <v>1162</v>
      </c>
      <c r="E28" s="4"/>
      <c r="F28" s="35">
        <f>ROUND(SUM(K28:O28),0)</f>
        <v>728</v>
      </c>
      <c r="G28" s="50">
        <f>100*F28/$J$4</f>
        <v>72.8</v>
      </c>
      <c r="H28" s="3"/>
      <c r="I28" s="3"/>
      <c r="J28" s="4"/>
      <c r="K28" s="35">
        <f>U28</f>
        <v>380</v>
      </c>
      <c r="L28" s="35">
        <f>W28</f>
        <v>8</v>
      </c>
      <c r="M28" s="35">
        <f>AE28</f>
        <v>50</v>
      </c>
      <c r="N28" s="35">
        <f>$E$4*BH28*1.5</f>
        <v>142.5</v>
      </c>
      <c r="O28" s="35">
        <f>0.3*BQ28</f>
        <v>147.29999999999998</v>
      </c>
      <c r="P28" s="4"/>
      <c r="Q28" s="3">
        <v>144</v>
      </c>
      <c r="R28" s="3">
        <v>130</v>
      </c>
      <c r="S28" s="3">
        <v>106</v>
      </c>
      <c r="T28" s="3"/>
      <c r="U28" s="35">
        <f>SUM(Q28:T28)-IF(($U$1=4),IF((V28=4),MIN(Q28:T28),0),0)</f>
        <v>380</v>
      </c>
      <c r="V28" s="4">
        <f>COUNT(Q28:T28)</f>
        <v>3</v>
      </c>
      <c r="W28" s="31">
        <v>8</v>
      </c>
      <c r="X28" s="4"/>
      <c r="Y28" s="43">
        <v>10</v>
      </c>
      <c r="Z28" s="45">
        <v>10</v>
      </c>
      <c r="AA28" s="45">
        <v>10</v>
      </c>
      <c r="AB28" s="45">
        <v>10</v>
      </c>
      <c r="AC28" s="43">
        <v>10</v>
      </c>
      <c r="AD28" s="3"/>
      <c r="AE28" s="35">
        <f>SUM(Y28:AD28)-IF(($AE$1=6),IF((AF28=6),MIN(Y28:AD28),0),0)</f>
        <v>50</v>
      </c>
      <c r="AF28" s="4">
        <f>COUNT(Y28:AD28)</f>
        <v>5</v>
      </c>
      <c r="AG28" s="38">
        <v>100</v>
      </c>
      <c r="AH28" s="39"/>
      <c r="AI28" s="39">
        <v>100</v>
      </c>
      <c r="AJ28" s="38">
        <v>100</v>
      </c>
      <c r="AK28" s="39">
        <v>100</v>
      </c>
      <c r="AL28" s="38">
        <v>100</v>
      </c>
      <c r="AM28" s="39">
        <v>100</v>
      </c>
      <c r="AN28" s="39">
        <v>100</v>
      </c>
      <c r="AO28" s="39">
        <v>100</v>
      </c>
      <c r="AP28" s="39">
        <v>100</v>
      </c>
      <c r="AQ28" s="39">
        <v>100</v>
      </c>
      <c r="AR28" s="39"/>
      <c r="AS28" s="38"/>
      <c r="AT28" s="40">
        <v>0</v>
      </c>
      <c r="AU28" s="39">
        <v>100</v>
      </c>
      <c r="AV28" s="39">
        <v>100</v>
      </c>
      <c r="AW28" s="39">
        <v>100</v>
      </c>
      <c r="AX28" s="39">
        <v>100</v>
      </c>
      <c r="AY28" s="39">
        <v>100</v>
      </c>
      <c r="AZ28" s="39"/>
      <c r="BA28" s="39">
        <v>0</v>
      </c>
      <c r="BB28" s="39"/>
      <c r="BC28" s="38">
        <v>100</v>
      </c>
      <c r="BD28" s="40">
        <v>100</v>
      </c>
      <c r="BE28" s="40">
        <v>100</v>
      </c>
      <c r="BF28" s="38">
        <v>100</v>
      </c>
      <c r="BG28" s="40"/>
      <c r="BH28" s="35">
        <f>IF(COUNT(AG28:BG28)&gt;1,(1*(SUM(AG28:BG28)-MIN(AG28:BG28))/(COUNT(AG28:BG28)-1)),IF(COUNT(AG28:BG28)=1,1*SUM(AG28:BG28),0))</f>
        <v>95</v>
      </c>
      <c r="BI28" s="4"/>
      <c r="BJ28" s="3">
        <v>97</v>
      </c>
      <c r="BK28" s="3">
        <v>98</v>
      </c>
      <c r="BL28" s="3">
        <v>99</v>
      </c>
      <c r="BM28" s="3">
        <v>99</v>
      </c>
      <c r="BN28" s="3">
        <v>98</v>
      </c>
      <c r="BO28" s="3">
        <v>0</v>
      </c>
      <c r="BP28" s="35">
        <f>BQ28</f>
        <v>491</v>
      </c>
      <c r="BQ28" s="6">
        <f>IF($E$4=1,IF(COUNT(BJ28:BO28)=6,(SUM(BJ28:BO28)-MIN(BJ28:BO28)),SUM(BJ28:BO28)),IF($E$4=0.5,SUM(BJ28:BL28),0))</f>
        <v>491</v>
      </c>
    </row>
    <row r="29" spans="1:69" ht="12.75" customHeight="1">
      <c r="A29" s="1"/>
      <c r="B29" s="34"/>
      <c r="C29" s="2"/>
      <c r="D29" s="7">
        <v>1163</v>
      </c>
      <c r="E29" s="4"/>
      <c r="F29" s="35">
        <f>ROUND(SUM(K29:O29),0)</f>
        <v>373</v>
      </c>
      <c r="G29" s="50">
        <f>100*F29/$J$4</f>
        <v>37.3</v>
      </c>
      <c r="H29" s="3"/>
      <c r="I29" s="3"/>
      <c r="J29" s="4"/>
      <c r="K29" s="35">
        <f>U29</f>
        <v>238</v>
      </c>
      <c r="L29" s="35">
        <f>W29</f>
        <v>8</v>
      </c>
      <c r="M29" s="35">
        <f>AE29</f>
        <v>0</v>
      </c>
      <c r="N29" s="35">
        <f>$E$4*BH29*1.5</f>
        <v>38.80434782608695</v>
      </c>
      <c r="O29" s="35">
        <f>0.3*BQ29</f>
        <v>87.89999999999999</v>
      </c>
      <c r="P29" s="4"/>
      <c r="Q29" s="3">
        <v>132</v>
      </c>
      <c r="R29" s="3">
        <v>106</v>
      </c>
      <c r="S29" s="3">
        <v>0</v>
      </c>
      <c r="T29" s="3"/>
      <c r="U29" s="35">
        <f>SUM(Q29:T29)-IF(($U$1=4),IF((V29=4),MIN(Q29:T29),0),0)</f>
        <v>238</v>
      </c>
      <c r="V29" s="4">
        <f>COUNT(Q29:T29)</f>
        <v>3</v>
      </c>
      <c r="W29" s="31">
        <v>8</v>
      </c>
      <c r="X29" s="4"/>
      <c r="Y29" s="43"/>
      <c r="Z29" s="44"/>
      <c r="AA29" s="44"/>
      <c r="AB29" s="44"/>
      <c r="AC29" s="43"/>
      <c r="AD29" s="3"/>
      <c r="AE29" s="35">
        <f>SUM(Y29:AD29)-IF(($AE$1=6),IF((AF29=6),MIN(Y29:AD29),0),0)</f>
        <v>0</v>
      </c>
      <c r="AF29" s="4">
        <f>COUNT(Y29:AD29)</f>
        <v>0</v>
      </c>
      <c r="AG29" s="38">
        <v>100</v>
      </c>
      <c r="AH29" s="39">
        <v>100</v>
      </c>
      <c r="AI29" s="39"/>
      <c r="AJ29" s="38">
        <v>100</v>
      </c>
      <c r="AK29" s="39">
        <v>100</v>
      </c>
      <c r="AL29" s="39">
        <v>100</v>
      </c>
      <c r="AM29" s="39">
        <v>0</v>
      </c>
      <c r="AN29" s="39">
        <v>0</v>
      </c>
      <c r="AO29" s="39">
        <v>0</v>
      </c>
      <c r="AP29" s="38">
        <v>0</v>
      </c>
      <c r="AQ29" s="39">
        <v>0</v>
      </c>
      <c r="AR29" s="39">
        <v>0</v>
      </c>
      <c r="AS29" s="39">
        <v>0</v>
      </c>
      <c r="AT29" s="39">
        <v>0</v>
      </c>
      <c r="AU29" s="40">
        <v>0</v>
      </c>
      <c r="AV29" s="39">
        <v>0</v>
      </c>
      <c r="AW29" s="39">
        <v>0</v>
      </c>
      <c r="AX29" s="39">
        <v>0</v>
      </c>
      <c r="AY29" s="39">
        <v>0</v>
      </c>
      <c r="AZ29" s="39">
        <v>0</v>
      </c>
      <c r="BA29" s="39">
        <v>0</v>
      </c>
      <c r="BB29" s="39"/>
      <c r="BC29" s="38">
        <v>95</v>
      </c>
      <c r="BD29" s="40">
        <v>0</v>
      </c>
      <c r="BE29" s="39">
        <v>0</v>
      </c>
      <c r="BF29" s="40">
        <v>0</v>
      </c>
      <c r="BG29" s="40"/>
      <c r="BH29" s="35">
        <f>IF(COUNT(AG29:BG29)&gt;1,(1*(SUM(AG29:BG29)-MIN(AG29:BG29))/(COUNT(AG29:BG29)-1)),IF(COUNT(AG29:BG29)=1,1*SUM(AG29:BG29),0))</f>
        <v>25.869565217391305</v>
      </c>
      <c r="BI29" s="4"/>
      <c r="BJ29" s="3">
        <v>98</v>
      </c>
      <c r="BK29" s="3">
        <v>95</v>
      </c>
      <c r="BL29" s="3">
        <v>0</v>
      </c>
      <c r="BM29" s="3">
        <v>100</v>
      </c>
      <c r="BN29" s="3">
        <v>0</v>
      </c>
      <c r="BO29" s="3">
        <v>0</v>
      </c>
      <c r="BP29" s="35">
        <f>BQ29</f>
        <v>293</v>
      </c>
      <c r="BQ29" s="6">
        <f>IF($E$4=1,IF(COUNT(BJ29:BO29)=6,(SUM(BJ29:BO29)-MIN(BJ29:BO29)),SUM(BJ29:BO29)),IF($E$4=0.5,SUM(BJ29:BL29),0))</f>
        <v>293</v>
      </c>
    </row>
    <row r="30" spans="1:69" ht="12.75" customHeight="1">
      <c r="A30" s="1"/>
      <c r="B30" s="34"/>
      <c r="C30" s="2"/>
      <c r="D30" s="7">
        <v>1164</v>
      </c>
      <c r="E30" s="4"/>
      <c r="F30" s="35">
        <f>ROUND(SUM(K30:O30),0)</f>
        <v>833</v>
      </c>
      <c r="G30" s="50">
        <f>100*F30/$J$4</f>
        <v>83.3</v>
      </c>
      <c r="H30" s="3"/>
      <c r="I30" s="3"/>
      <c r="J30" s="4"/>
      <c r="K30" s="35">
        <f>U30</f>
        <v>492</v>
      </c>
      <c r="L30" s="35">
        <f>W30</f>
        <v>8</v>
      </c>
      <c r="M30" s="35">
        <f>AE30</f>
        <v>48</v>
      </c>
      <c r="N30" s="35">
        <f>$E$4*BH30*1.5</f>
        <v>141.57142857142856</v>
      </c>
      <c r="O30" s="35">
        <f>0.3*BQ30</f>
        <v>143.7</v>
      </c>
      <c r="P30" s="4"/>
      <c r="Q30" s="3">
        <v>184</v>
      </c>
      <c r="R30" s="3">
        <v>130</v>
      </c>
      <c r="S30" s="3">
        <v>178</v>
      </c>
      <c r="T30" s="3"/>
      <c r="U30" s="35">
        <f>SUM(Q30:T30)-IF(($U$1=4),IF((V30=4),MIN(Q30:T30),0),0)</f>
        <v>492</v>
      </c>
      <c r="V30" s="4">
        <f>COUNT(Q30:T30)</f>
        <v>3</v>
      </c>
      <c r="W30" s="31">
        <v>8</v>
      </c>
      <c r="X30" s="4"/>
      <c r="Y30" s="43">
        <v>9</v>
      </c>
      <c r="Z30" s="45">
        <v>10</v>
      </c>
      <c r="AA30" s="44">
        <v>10</v>
      </c>
      <c r="AB30" s="45">
        <v>9</v>
      </c>
      <c r="AC30" s="43">
        <v>10</v>
      </c>
      <c r="AD30" s="3"/>
      <c r="AE30" s="35">
        <f>SUM(Y30:AD30)-IF(($AE$1=6),IF((AF30=6),MIN(Y30:AD30),0),0)</f>
        <v>48</v>
      </c>
      <c r="AF30" s="4">
        <f>COUNT(Y30:AD30)</f>
        <v>5</v>
      </c>
      <c r="AG30" s="38">
        <v>100</v>
      </c>
      <c r="AH30" s="39">
        <v>100</v>
      </c>
      <c r="AI30" s="38"/>
      <c r="AJ30" s="38">
        <v>100</v>
      </c>
      <c r="AK30" s="39">
        <v>100</v>
      </c>
      <c r="AL30" s="39">
        <v>100</v>
      </c>
      <c r="AM30" s="39">
        <v>100</v>
      </c>
      <c r="AN30" s="39">
        <v>100</v>
      </c>
      <c r="AO30" s="39">
        <v>100</v>
      </c>
      <c r="AP30" s="39">
        <v>100</v>
      </c>
      <c r="AQ30" s="38">
        <v>100</v>
      </c>
      <c r="AR30" s="39">
        <v>100</v>
      </c>
      <c r="AS30" s="39"/>
      <c r="AT30" s="40">
        <v>100</v>
      </c>
      <c r="AU30" s="40">
        <v>100</v>
      </c>
      <c r="AV30" s="39">
        <v>100</v>
      </c>
      <c r="AW30" s="39"/>
      <c r="AX30" s="39">
        <v>100</v>
      </c>
      <c r="AY30" s="39">
        <v>100</v>
      </c>
      <c r="AZ30" s="39">
        <v>97</v>
      </c>
      <c r="BA30" s="39">
        <v>0</v>
      </c>
      <c r="BB30" s="38"/>
      <c r="BC30" s="38">
        <v>85</v>
      </c>
      <c r="BD30" s="39">
        <v>100</v>
      </c>
      <c r="BE30" s="40">
        <v>100</v>
      </c>
      <c r="BF30" s="40">
        <v>0</v>
      </c>
      <c r="BG30" s="40"/>
      <c r="BH30" s="35">
        <f>IF(COUNT(AG30:BG30)&gt;1,(1*(SUM(AG30:BG30)-MIN(AG30:BG30))/(COUNT(AG30:BG30)-1)),IF(COUNT(AG30:BG30)=1,1*SUM(AG30:BG30),0))</f>
        <v>94.38095238095238</v>
      </c>
      <c r="BI30" s="4"/>
      <c r="BJ30" s="3">
        <v>91</v>
      </c>
      <c r="BK30" s="3">
        <v>93</v>
      </c>
      <c r="BL30" s="3">
        <v>97</v>
      </c>
      <c r="BM30" s="3">
        <v>98</v>
      </c>
      <c r="BN30" s="3">
        <v>100</v>
      </c>
      <c r="BO30" s="3">
        <v>0</v>
      </c>
      <c r="BP30" s="35">
        <f>BQ30</f>
        <v>479</v>
      </c>
      <c r="BQ30" s="6">
        <f>IF($E$4=1,IF(COUNT(BJ30:BO30)=6,(SUM(BJ30:BO30)-MIN(BJ30:BO30)),SUM(BJ30:BO30)),IF($E$4=0.5,SUM(BJ30:BL30),0))</f>
        <v>479</v>
      </c>
    </row>
    <row r="31" spans="1:69" ht="12.75" customHeight="1">
      <c r="A31" s="1"/>
      <c r="B31" s="34"/>
      <c r="C31" s="2"/>
      <c r="D31" s="7">
        <v>1167</v>
      </c>
      <c r="E31" s="4"/>
      <c r="F31" s="35">
        <f>ROUND(SUM(K31:O31),0)</f>
        <v>632</v>
      </c>
      <c r="G31" s="50">
        <f>100*F31/$J$4</f>
        <v>63.2</v>
      </c>
      <c r="H31" s="3"/>
      <c r="I31" s="3"/>
      <c r="J31" s="4"/>
      <c r="K31" s="35">
        <f>U31</f>
        <v>335</v>
      </c>
      <c r="L31" s="35">
        <v>26</v>
      </c>
      <c r="M31" s="35">
        <f>AE31</f>
        <v>48</v>
      </c>
      <c r="N31" s="35">
        <f>$E$4*BH31*1.5</f>
        <v>77.28260869565217</v>
      </c>
      <c r="O31" s="35">
        <f>0.3*BQ31</f>
        <v>145.79999999999998</v>
      </c>
      <c r="P31" s="4"/>
      <c r="Q31" s="3">
        <v>120</v>
      </c>
      <c r="R31" s="3">
        <v>103</v>
      </c>
      <c r="S31" s="3">
        <v>99</v>
      </c>
      <c r="T31" s="3">
        <v>112</v>
      </c>
      <c r="U31" s="35">
        <f>SUM(Q31:T31)-IF(($U$1=4),IF((V31=4),MIN(Q31:T31),0),0)</f>
        <v>335</v>
      </c>
      <c r="V31" s="4">
        <f>COUNT(Q31:T31)</f>
        <v>4</v>
      </c>
      <c r="W31" s="31">
        <v>26</v>
      </c>
      <c r="X31" s="4"/>
      <c r="Y31" s="43">
        <v>9</v>
      </c>
      <c r="Z31" s="45">
        <v>10</v>
      </c>
      <c r="AA31" s="45">
        <v>10</v>
      </c>
      <c r="AB31" s="45">
        <v>9</v>
      </c>
      <c r="AC31" s="43">
        <v>10</v>
      </c>
      <c r="AD31" s="3"/>
      <c r="AE31" s="35">
        <f>SUM(Y31:AD31)-IF(($AE$1=6),IF((AF31=6),MIN(Y31:AD31),0),0)</f>
        <v>48</v>
      </c>
      <c r="AF31" s="4">
        <f>COUNT(Y31:AD31)</f>
        <v>5</v>
      </c>
      <c r="AG31" s="38">
        <v>100</v>
      </c>
      <c r="AH31" s="39">
        <v>100</v>
      </c>
      <c r="AI31" s="39">
        <v>100</v>
      </c>
      <c r="AJ31" s="38">
        <v>85</v>
      </c>
      <c r="AK31" s="39">
        <v>100</v>
      </c>
      <c r="AL31" s="39">
        <v>0</v>
      </c>
      <c r="AM31" s="38">
        <v>100</v>
      </c>
      <c r="AN31" s="39">
        <v>100</v>
      </c>
      <c r="AO31" s="38">
        <v>0</v>
      </c>
      <c r="AP31" s="39">
        <v>100</v>
      </c>
      <c r="AQ31" s="39">
        <v>0</v>
      </c>
      <c r="AR31" s="39">
        <v>0</v>
      </c>
      <c r="AS31" s="39"/>
      <c r="AT31" s="40">
        <v>0</v>
      </c>
      <c r="AU31" s="40">
        <v>100</v>
      </c>
      <c r="AV31" s="39">
        <v>0</v>
      </c>
      <c r="AW31" s="38">
        <v>100</v>
      </c>
      <c r="AX31" s="38">
        <v>0</v>
      </c>
      <c r="AY31" s="38">
        <v>0</v>
      </c>
      <c r="AZ31" s="38">
        <v>0</v>
      </c>
      <c r="BA31" s="38">
        <v>0</v>
      </c>
      <c r="BB31" s="39"/>
      <c r="BC31" s="38">
        <v>100</v>
      </c>
      <c r="BD31" s="40">
        <v>100</v>
      </c>
      <c r="BE31" s="40">
        <v>0</v>
      </c>
      <c r="BF31" s="40">
        <v>0</v>
      </c>
      <c r="BG31" s="40"/>
      <c r="BH31" s="35">
        <f>IF(COUNT(AG31:BG31)&gt;1,(1*(SUM(AG31:BG31)-MIN(AG31:BG31))/(COUNT(AG31:BG31)-1)),IF(COUNT(AG31:BG31)=1,1*SUM(AG31:BG31),0))</f>
        <v>51.52173913043478</v>
      </c>
      <c r="BI31" s="4"/>
      <c r="BJ31" s="3">
        <v>93</v>
      </c>
      <c r="BK31" s="3">
        <v>98</v>
      </c>
      <c r="BL31" s="3">
        <v>100</v>
      </c>
      <c r="BM31" s="3">
        <v>100</v>
      </c>
      <c r="BN31" s="3">
        <v>95</v>
      </c>
      <c r="BO31" s="3">
        <v>0</v>
      </c>
      <c r="BP31" s="35">
        <f>BQ31</f>
        <v>486</v>
      </c>
      <c r="BQ31" s="6">
        <f>IF($E$4=1,IF(COUNT(BJ31:BO31)=6,(SUM(BJ31:BO31)-MIN(BJ31:BO31)),SUM(BJ31:BO31)),IF($E$4=0.5,SUM(BJ31:BL31),0))</f>
        <v>486</v>
      </c>
    </row>
    <row r="32" spans="1:69" ht="12.75" customHeight="1">
      <c r="A32" s="1"/>
      <c r="B32" s="34"/>
      <c r="C32" s="2"/>
      <c r="D32" s="7">
        <v>1169</v>
      </c>
      <c r="E32" s="4"/>
      <c r="F32" s="35">
        <f>ROUND(SUM(K32:O32),0)</f>
        <v>904</v>
      </c>
      <c r="G32" s="50">
        <f>100*F32/$J$4</f>
        <v>90.4</v>
      </c>
      <c r="H32" s="3"/>
      <c r="I32" s="3"/>
      <c r="J32" s="4"/>
      <c r="K32" s="35">
        <f>U32</f>
        <v>529</v>
      </c>
      <c r="L32" s="35">
        <v>32</v>
      </c>
      <c r="M32" s="35">
        <f>AE32</f>
        <v>49</v>
      </c>
      <c r="N32" s="35">
        <f>$E$4*BH32*1.5</f>
        <v>146.625</v>
      </c>
      <c r="O32" s="35">
        <f>0.3*BQ32</f>
        <v>147.6</v>
      </c>
      <c r="P32" s="4"/>
      <c r="Q32" s="3">
        <v>176</v>
      </c>
      <c r="R32" s="3">
        <v>164</v>
      </c>
      <c r="S32" s="3">
        <v>165</v>
      </c>
      <c r="T32" s="3">
        <v>188</v>
      </c>
      <c r="U32" s="35">
        <f>SUM(Q32:T32)-IF(($U$1=4),IF((V32=4),MIN(Q32:T32),0),0)</f>
        <v>529</v>
      </c>
      <c r="V32" s="4">
        <f>COUNT(Q32:T32)</f>
        <v>4</v>
      </c>
      <c r="W32" s="31">
        <v>32</v>
      </c>
      <c r="X32" s="4"/>
      <c r="Y32" s="43">
        <v>9</v>
      </c>
      <c r="Z32" s="45">
        <v>10</v>
      </c>
      <c r="AA32" s="45">
        <v>10</v>
      </c>
      <c r="AB32" s="45">
        <v>10</v>
      </c>
      <c r="AC32" s="43">
        <v>10</v>
      </c>
      <c r="AD32" s="3">
        <v>9</v>
      </c>
      <c r="AE32" s="35">
        <f>SUM(Y32:AD32)-IF(($AE$1=6),IF((AF32=6),MIN(Y32:AD32),0),0)</f>
        <v>49</v>
      </c>
      <c r="AF32" s="4">
        <f>COUNT(Y32:AD32)</f>
        <v>6</v>
      </c>
      <c r="AG32" s="38">
        <v>100</v>
      </c>
      <c r="AH32" s="39">
        <v>100</v>
      </c>
      <c r="AI32" s="39">
        <v>100</v>
      </c>
      <c r="AJ32" s="38">
        <v>95</v>
      </c>
      <c r="AK32" s="39">
        <v>100</v>
      </c>
      <c r="AL32" s="39">
        <v>90</v>
      </c>
      <c r="AM32" s="39"/>
      <c r="AN32" s="39">
        <v>100</v>
      </c>
      <c r="AO32" s="39">
        <v>100</v>
      </c>
      <c r="AP32" s="39"/>
      <c r="AQ32" s="39">
        <v>90</v>
      </c>
      <c r="AR32" s="39">
        <v>100</v>
      </c>
      <c r="AS32" s="38">
        <v>90</v>
      </c>
      <c r="AT32" s="40"/>
      <c r="AU32" s="40">
        <v>100</v>
      </c>
      <c r="AV32" s="39">
        <v>90</v>
      </c>
      <c r="AW32" s="39">
        <v>100</v>
      </c>
      <c r="AX32" s="39">
        <v>100</v>
      </c>
      <c r="AY32" s="39">
        <v>100</v>
      </c>
      <c r="AZ32" s="39"/>
      <c r="BA32" s="39">
        <v>0</v>
      </c>
      <c r="BB32" s="39"/>
      <c r="BC32" s="38">
        <v>100</v>
      </c>
      <c r="BD32" s="56">
        <v>100</v>
      </c>
      <c r="BE32" s="40">
        <v>100</v>
      </c>
      <c r="BF32" s="39">
        <v>100</v>
      </c>
      <c r="BG32" s="40"/>
      <c r="BH32" s="35">
        <f>IF(COUNT(AG32:BG32)&gt;1,(1*(SUM(AG32:BG32)-MIN(AG32:BG32))/(COUNT(AG32:BG32)-1)),IF(COUNT(AG32:BG32)=1,1*SUM(AG32:BG32),0))</f>
        <v>97.75</v>
      </c>
      <c r="BI32" s="4"/>
      <c r="BJ32" s="3">
        <v>94</v>
      </c>
      <c r="BK32" s="3">
        <v>99</v>
      </c>
      <c r="BL32" s="3">
        <v>99</v>
      </c>
      <c r="BM32" s="3">
        <v>100</v>
      </c>
      <c r="BN32" s="3">
        <v>100</v>
      </c>
      <c r="BO32" s="3">
        <v>0</v>
      </c>
      <c r="BP32" s="35">
        <f>BQ32</f>
        <v>492</v>
      </c>
      <c r="BQ32" s="6">
        <f>IF($E$4=1,IF(COUNT(BJ32:BO32)=6,(SUM(BJ32:BO32)-MIN(BJ32:BO32)),SUM(BJ32:BO32)),IF($E$4=0.5,SUM(BJ32:BL32),0))</f>
        <v>492</v>
      </c>
    </row>
    <row r="33" spans="1:69" ht="12.75" customHeight="1">
      <c r="A33" s="1"/>
      <c r="B33" s="34"/>
      <c r="C33" s="2"/>
      <c r="D33" s="7">
        <v>1172</v>
      </c>
      <c r="E33" s="4"/>
      <c r="F33" s="35">
        <f>ROUND(SUM(K33:O33),0)</f>
        <v>795</v>
      </c>
      <c r="G33" s="50">
        <f>100*F33/$J$4</f>
        <v>79.5</v>
      </c>
      <c r="H33" s="3"/>
      <c r="I33" s="3"/>
      <c r="J33" s="4"/>
      <c r="K33" s="35">
        <f>U33</f>
        <v>430</v>
      </c>
      <c r="L33" s="35">
        <v>32</v>
      </c>
      <c r="M33" s="35">
        <f>AE33</f>
        <v>44</v>
      </c>
      <c r="N33" s="35">
        <f>$E$4*BH33*1.5</f>
        <v>142.35000000000002</v>
      </c>
      <c r="O33" s="35">
        <f>0.3*BQ33</f>
        <v>147</v>
      </c>
      <c r="P33" s="4"/>
      <c r="Q33" s="3">
        <v>142</v>
      </c>
      <c r="R33" s="3">
        <v>150</v>
      </c>
      <c r="S33" s="3">
        <v>138</v>
      </c>
      <c r="T33" s="3"/>
      <c r="U33" s="35">
        <f>SUM(Q33:T33)-IF(($U$1=4),IF((V33=4),MIN(Q33:T33),0),0)</f>
        <v>430</v>
      </c>
      <c r="V33" s="4">
        <f>COUNT(Q33:T33)</f>
        <v>3</v>
      </c>
      <c r="W33" s="31">
        <v>32</v>
      </c>
      <c r="X33" s="4"/>
      <c r="Y33" s="43">
        <v>8</v>
      </c>
      <c r="Z33" s="45">
        <v>7</v>
      </c>
      <c r="AA33" s="45">
        <v>10</v>
      </c>
      <c r="AB33" s="45">
        <v>7</v>
      </c>
      <c r="AC33" s="43">
        <v>10</v>
      </c>
      <c r="AD33" s="3">
        <v>9</v>
      </c>
      <c r="AE33" s="35">
        <f>SUM(Y33:AD33)-IF(($AE$1=6),IF((AF33=6),MIN(Y33:AD33),0),0)</f>
        <v>44</v>
      </c>
      <c r="AF33" s="4">
        <f>COUNT(Y33:AD33)</f>
        <v>6</v>
      </c>
      <c r="AG33" s="38">
        <v>100</v>
      </c>
      <c r="AH33" s="39"/>
      <c r="AI33" s="39">
        <v>100</v>
      </c>
      <c r="AJ33" s="38">
        <v>80</v>
      </c>
      <c r="AK33" s="39">
        <v>97</v>
      </c>
      <c r="AL33" s="55">
        <v>80</v>
      </c>
      <c r="AM33" s="39">
        <v>97</v>
      </c>
      <c r="AN33" s="38">
        <v>100</v>
      </c>
      <c r="AO33" s="39">
        <v>90</v>
      </c>
      <c r="AP33" s="39">
        <v>80</v>
      </c>
      <c r="AQ33" s="39"/>
      <c r="AR33" s="39">
        <v>100</v>
      </c>
      <c r="AS33" s="39">
        <v>100</v>
      </c>
      <c r="AT33" s="56">
        <v>100</v>
      </c>
      <c r="AU33" s="40"/>
      <c r="AV33" s="39">
        <v>75</v>
      </c>
      <c r="AW33" s="39">
        <v>97</v>
      </c>
      <c r="AX33" s="39">
        <v>90</v>
      </c>
      <c r="AY33" s="39"/>
      <c r="AZ33" s="39">
        <v>97</v>
      </c>
      <c r="BA33" s="39">
        <v>100</v>
      </c>
      <c r="BB33" s="39"/>
      <c r="BC33" s="38">
        <v>100</v>
      </c>
      <c r="BD33" s="40">
        <v>90</v>
      </c>
      <c r="BE33" s="56">
        <v>100</v>
      </c>
      <c r="BF33" s="39">
        <v>100</v>
      </c>
      <c r="BG33" s="40"/>
      <c r="BH33" s="35">
        <f>IF(COUNT(AG33:BG33)&gt;1,(1*(SUM(AG33:BG33)-MIN(AG33:BG33))/(COUNT(AG33:BG33)-1)),IF(COUNT(AG33:BG33)=1,1*SUM(AG33:BG33),0))</f>
        <v>94.9</v>
      </c>
      <c r="BI33" s="4"/>
      <c r="BJ33" s="3">
        <v>98</v>
      </c>
      <c r="BK33" s="3">
        <v>98</v>
      </c>
      <c r="BL33" s="3">
        <v>97</v>
      </c>
      <c r="BM33" s="3">
        <v>99</v>
      </c>
      <c r="BN33" s="3">
        <v>98</v>
      </c>
      <c r="BO33" s="3">
        <v>0</v>
      </c>
      <c r="BP33" s="35">
        <f>BQ33</f>
        <v>490</v>
      </c>
      <c r="BQ33" s="6">
        <f>IF($E$4=1,IF(COUNT(BJ33:BO33)=6,(SUM(BJ33:BO33)-MIN(BJ33:BO33)),SUM(BJ33:BO33)),IF($E$4=0.5,SUM(BJ33:BL33),0))</f>
        <v>490</v>
      </c>
    </row>
    <row r="34" spans="1:69" ht="12.75" customHeight="1">
      <c r="A34" s="1"/>
      <c r="B34" s="34"/>
      <c r="C34" s="2"/>
      <c r="D34" s="7">
        <v>1181</v>
      </c>
      <c r="E34" s="4"/>
      <c r="F34" s="35">
        <f>ROUND(SUM(K34:O34),0)</f>
        <v>837</v>
      </c>
      <c r="G34" s="50">
        <f>100*F34/$J$4</f>
        <v>83.7</v>
      </c>
      <c r="H34" s="3"/>
      <c r="I34" s="3"/>
      <c r="J34" s="4"/>
      <c r="K34" s="35">
        <f>U34</f>
        <v>461</v>
      </c>
      <c r="L34" s="35">
        <v>32</v>
      </c>
      <c r="M34" s="35">
        <f>AE34</f>
        <v>49</v>
      </c>
      <c r="N34" s="35">
        <f>$E$4*BH34*1.5</f>
        <v>147</v>
      </c>
      <c r="O34" s="35">
        <f>0.3*BQ34</f>
        <v>148.2</v>
      </c>
      <c r="P34" s="4"/>
      <c r="Q34" s="3">
        <v>165</v>
      </c>
      <c r="R34" s="3">
        <v>117</v>
      </c>
      <c r="S34" s="3">
        <v>99</v>
      </c>
      <c r="T34" s="3">
        <v>179</v>
      </c>
      <c r="U34" s="35">
        <f>SUM(Q34:T34)-IF(($U$1=4),IF((V34=4),MIN(Q34:T34),0),0)</f>
        <v>461</v>
      </c>
      <c r="V34" s="4">
        <f>COUNT(Q34:T34)</f>
        <v>4</v>
      </c>
      <c r="W34" s="31">
        <v>32</v>
      </c>
      <c r="X34" s="4"/>
      <c r="Y34" s="43">
        <v>9</v>
      </c>
      <c r="Z34" s="45">
        <v>10</v>
      </c>
      <c r="AA34" s="45">
        <v>10</v>
      </c>
      <c r="AB34" s="45">
        <v>10</v>
      </c>
      <c r="AC34" s="43">
        <v>10</v>
      </c>
      <c r="AD34" s="3"/>
      <c r="AE34" s="35">
        <f>SUM(Y34:AD34)-IF(($AE$1=6),IF((AF34=6),MIN(Y34:AD34),0),0)</f>
        <v>49</v>
      </c>
      <c r="AF34" s="4">
        <f>COUNT(Y34:AD34)</f>
        <v>5</v>
      </c>
      <c r="AG34" s="38">
        <v>100</v>
      </c>
      <c r="AH34" s="39">
        <v>100</v>
      </c>
      <c r="AI34" s="39">
        <v>100</v>
      </c>
      <c r="AJ34" s="38">
        <v>100</v>
      </c>
      <c r="AK34" s="39">
        <v>100</v>
      </c>
      <c r="AL34" s="38">
        <v>80</v>
      </c>
      <c r="AM34" s="39"/>
      <c r="AN34" s="39"/>
      <c r="AO34" s="39">
        <v>100</v>
      </c>
      <c r="AP34" s="39">
        <v>100</v>
      </c>
      <c r="AQ34" s="39">
        <v>100</v>
      </c>
      <c r="AR34" s="39">
        <v>100</v>
      </c>
      <c r="AS34" s="39">
        <v>100</v>
      </c>
      <c r="AT34" s="40">
        <v>100</v>
      </c>
      <c r="AU34" s="39">
        <v>95</v>
      </c>
      <c r="AV34" s="38">
        <v>100</v>
      </c>
      <c r="AW34" s="39"/>
      <c r="AX34" s="39">
        <v>100</v>
      </c>
      <c r="AY34" s="39">
        <v>0</v>
      </c>
      <c r="AZ34" s="39">
        <v>100</v>
      </c>
      <c r="BA34" s="39">
        <v>100</v>
      </c>
      <c r="BB34" s="39"/>
      <c r="BC34" s="38">
        <v>100</v>
      </c>
      <c r="BD34" s="40">
        <v>98</v>
      </c>
      <c r="BE34" s="40">
        <v>100</v>
      </c>
      <c r="BF34" s="39">
        <v>85</v>
      </c>
      <c r="BG34" s="40"/>
      <c r="BH34" s="35">
        <f>IF(COUNT(AG34:BG34)&gt;1,(1*(SUM(AG34:BG34)-MIN(AG34:BG34))/(COUNT(AG34:BG34)-1)),IF(COUNT(AG34:BG34)=1,1*SUM(AG34:BG34),0))</f>
        <v>98</v>
      </c>
      <c r="BI34" s="4"/>
      <c r="BJ34" s="3">
        <v>100</v>
      </c>
      <c r="BK34" s="3">
        <v>97</v>
      </c>
      <c r="BL34" s="3">
        <v>100</v>
      </c>
      <c r="BM34" s="3">
        <v>100</v>
      </c>
      <c r="BN34" s="3">
        <v>97</v>
      </c>
      <c r="BO34" s="3">
        <v>0</v>
      </c>
      <c r="BP34" s="35">
        <f>BQ34</f>
        <v>494</v>
      </c>
      <c r="BQ34" s="6">
        <f>IF($E$4=1,IF(COUNT(BJ34:BO34)=6,(SUM(BJ34:BO34)-MIN(BJ34:BO34)),SUM(BJ34:BO34)),IF($E$4=0.5,SUM(BJ34:BL34),0))</f>
        <v>494</v>
      </c>
    </row>
    <row r="35" spans="1:69" ht="12.75" customHeight="1">
      <c r="A35" s="1"/>
      <c r="B35" s="34"/>
      <c r="C35" s="2"/>
      <c r="D35" s="7">
        <v>1184</v>
      </c>
      <c r="E35" s="4"/>
      <c r="F35" s="35">
        <f>ROUND(SUM(K35:O35),0)</f>
        <v>712</v>
      </c>
      <c r="G35" s="50">
        <f>100*F35/$J$4</f>
        <v>71.2</v>
      </c>
      <c r="H35" s="3"/>
      <c r="I35" s="3"/>
      <c r="J35" s="4"/>
      <c r="K35" s="35">
        <f>U35</f>
        <v>344</v>
      </c>
      <c r="L35" s="35">
        <v>20</v>
      </c>
      <c r="M35" s="35">
        <f>AE35</f>
        <v>50</v>
      </c>
      <c r="N35" s="35">
        <f>$E$4*BH35*1.5</f>
        <v>148.875</v>
      </c>
      <c r="O35" s="35">
        <f>0.3*BQ35</f>
        <v>149.4</v>
      </c>
      <c r="P35" s="4"/>
      <c r="Q35" s="3">
        <v>144</v>
      </c>
      <c r="R35" s="3">
        <v>89</v>
      </c>
      <c r="S35" s="3">
        <v>111</v>
      </c>
      <c r="T35" s="3">
        <v>49</v>
      </c>
      <c r="U35" s="35">
        <f>SUM(Q35:T35)-IF(($U$1=4),IF((V35=4),MIN(Q35:T35),0),0)</f>
        <v>344</v>
      </c>
      <c r="V35" s="4">
        <f>COUNT(Q35:T35)</f>
        <v>4</v>
      </c>
      <c r="W35" s="31">
        <v>20</v>
      </c>
      <c r="X35" s="4"/>
      <c r="Y35" s="43">
        <v>10</v>
      </c>
      <c r="Z35" s="45">
        <v>10</v>
      </c>
      <c r="AA35" s="45">
        <v>10</v>
      </c>
      <c r="AB35" s="45">
        <v>10</v>
      </c>
      <c r="AC35" s="43">
        <v>10</v>
      </c>
      <c r="AD35" s="3"/>
      <c r="AE35" s="35">
        <f>SUM(Y35:AD35)-IF(($AE$1=6),IF((AF35=6),MIN(Y35:AD35),0),0)</f>
        <v>50</v>
      </c>
      <c r="AF35" s="4">
        <f>COUNT(Y35:AD35)</f>
        <v>5</v>
      </c>
      <c r="AG35" s="38">
        <v>100</v>
      </c>
      <c r="AH35" s="39">
        <v>100</v>
      </c>
      <c r="AI35" s="39">
        <v>100</v>
      </c>
      <c r="AJ35" s="38">
        <v>100</v>
      </c>
      <c r="AK35" s="39">
        <v>100</v>
      </c>
      <c r="AL35" s="39"/>
      <c r="AM35" s="39">
        <v>100</v>
      </c>
      <c r="AN35" s="39">
        <v>100</v>
      </c>
      <c r="AO35" s="39">
        <v>100</v>
      </c>
      <c r="AP35" s="39">
        <v>100</v>
      </c>
      <c r="AQ35" s="38">
        <v>100</v>
      </c>
      <c r="AR35" s="39"/>
      <c r="AS35" s="39">
        <v>100</v>
      </c>
      <c r="AT35" s="40"/>
      <c r="AU35" s="40">
        <v>100</v>
      </c>
      <c r="AV35" s="39">
        <v>100</v>
      </c>
      <c r="AW35" s="39">
        <v>100</v>
      </c>
      <c r="AX35" s="39">
        <v>0</v>
      </c>
      <c r="AY35" s="39">
        <v>100</v>
      </c>
      <c r="AZ35" s="39"/>
      <c r="BA35" s="39">
        <v>90</v>
      </c>
      <c r="BB35" s="39"/>
      <c r="BC35" s="38">
        <v>95</v>
      </c>
      <c r="BD35" s="40">
        <v>100</v>
      </c>
      <c r="BE35" s="40">
        <v>100</v>
      </c>
      <c r="BF35" s="40">
        <v>100</v>
      </c>
      <c r="BG35" s="40"/>
      <c r="BH35" s="35">
        <f>IF(COUNT(AG35:BG35)&gt;1,(1*(SUM(AG35:BG35)-MIN(AG35:BG35))/(COUNT(AG35:BG35)-1)),IF(COUNT(AG35:BG35)=1,1*SUM(AG35:BG35),0))</f>
        <v>99.25</v>
      </c>
      <c r="BI35" s="4"/>
      <c r="BJ35" s="3">
        <v>100</v>
      </c>
      <c r="BK35" s="3">
        <v>100</v>
      </c>
      <c r="BL35" s="3">
        <v>99</v>
      </c>
      <c r="BM35" s="3">
        <v>99</v>
      </c>
      <c r="BN35" s="3">
        <v>100</v>
      </c>
      <c r="BO35" s="3">
        <v>0</v>
      </c>
      <c r="BP35" s="35">
        <f>BQ35</f>
        <v>498</v>
      </c>
      <c r="BQ35" s="6">
        <f>IF($E$4=1,IF(COUNT(BJ35:BO35)=6,(SUM(BJ35:BO35)-MIN(BJ35:BO35)),SUM(BJ35:BO35)),IF($E$4=0.5,SUM(BJ35:BL35),0))</f>
        <v>498</v>
      </c>
    </row>
    <row r="36" spans="1:69" ht="12.75" customHeight="1">
      <c r="A36" s="1"/>
      <c r="B36" s="34"/>
      <c r="C36" s="2"/>
      <c r="D36" s="7">
        <v>1190</v>
      </c>
      <c r="E36" s="4"/>
      <c r="F36" s="35">
        <f>ROUND(SUM(K36:O36),0)</f>
        <v>796</v>
      </c>
      <c r="G36" s="50">
        <f>100*F36/$J$4</f>
        <v>79.6</v>
      </c>
      <c r="H36" s="3"/>
      <c r="I36" s="3"/>
      <c r="J36" s="4"/>
      <c r="K36" s="35">
        <f>U36</f>
        <v>428</v>
      </c>
      <c r="L36" s="35">
        <v>26</v>
      </c>
      <c r="M36" s="35">
        <f>AE36</f>
        <v>50</v>
      </c>
      <c r="N36" s="35">
        <f>$E$4*BH36*1.5</f>
        <v>144.52499999999998</v>
      </c>
      <c r="O36" s="35">
        <f>0.3*BQ36</f>
        <v>147</v>
      </c>
      <c r="P36" s="4"/>
      <c r="Q36" s="3">
        <v>140</v>
      </c>
      <c r="R36" s="3">
        <v>105</v>
      </c>
      <c r="S36" s="3">
        <v>135</v>
      </c>
      <c r="T36" s="3">
        <v>153</v>
      </c>
      <c r="U36" s="35">
        <f>SUM(Q36:T36)-IF(($U$1=4),IF((V36=4),MIN(Q36:T36),0),0)</f>
        <v>428</v>
      </c>
      <c r="V36" s="4">
        <f>COUNT(Q36:T36)</f>
        <v>4</v>
      </c>
      <c r="W36" s="31">
        <v>26</v>
      </c>
      <c r="X36" s="4"/>
      <c r="Y36" s="43">
        <v>10</v>
      </c>
      <c r="Z36" s="45">
        <v>10</v>
      </c>
      <c r="AA36" s="45">
        <v>10</v>
      </c>
      <c r="AB36" s="45">
        <v>8</v>
      </c>
      <c r="AC36" s="43">
        <v>10</v>
      </c>
      <c r="AD36" s="3">
        <v>10</v>
      </c>
      <c r="AE36" s="35">
        <f>SUM(Y36:AD36)-IF(($AE$1=6),IF((AF36=6),MIN(Y36:AD36),0),0)</f>
        <v>50</v>
      </c>
      <c r="AF36" s="4">
        <f>COUNT(Y36:AD36)</f>
        <v>6</v>
      </c>
      <c r="AG36" s="38">
        <v>100</v>
      </c>
      <c r="AH36" s="39">
        <v>100</v>
      </c>
      <c r="AI36" s="39">
        <v>100</v>
      </c>
      <c r="AJ36" s="38">
        <v>95</v>
      </c>
      <c r="AK36" s="39">
        <v>94</v>
      </c>
      <c r="AL36" s="38">
        <v>80</v>
      </c>
      <c r="AM36" s="39"/>
      <c r="AN36" s="39">
        <v>100</v>
      </c>
      <c r="AO36" s="39"/>
      <c r="AP36" s="39">
        <v>100</v>
      </c>
      <c r="AQ36" s="39">
        <v>98</v>
      </c>
      <c r="AR36" s="39">
        <v>100</v>
      </c>
      <c r="AS36" s="39">
        <v>100</v>
      </c>
      <c r="AT36" s="38">
        <v>100</v>
      </c>
      <c r="AU36" s="40"/>
      <c r="AV36" s="39">
        <v>93</v>
      </c>
      <c r="AW36" s="39">
        <v>97</v>
      </c>
      <c r="AX36" s="39">
        <v>0</v>
      </c>
      <c r="AY36" s="39"/>
      <c r="AZ36" s="39">
        <v>80</v>
      </c>
      <c r="BA36" s="39">
        <v>90</v>
      </c>
      <c r="BB36" s="39"/>
      <c r="BC36" s="38">
        <v>100</v>
      </c>
      <c r="BD36" s="40">
        <v>100</v>
      </c>
      <c r="BE36" s="40">
        <v>100</v>
      </c>
      <c r="BF36" s="40">
        <v>100</v>
      </c>
      <c r="BG36" s="40"/>
      <c r="BH36" s="35">
        <f>IF(COUNT(AG36:BG36)&gt;1,(1*(SUM(AG36:BG36)-MIN(AG36:BG36))/(COUNT(AG36:BG36)-1)),IF(COUNT(AG36:BG36)=1,1*SUM(AG36:BG36),0))</f>
        <v>96.35</v>
      </c>
      <c r="BI36" s="4"/>
      <c r="BJ36" s="3">
        <v>93</v>
      </c>
      <c r="BK36" s="3">
        <v>98</v>
      </c>
      <c r="BL36" s="3">
        <v>99</v>
      </c>
      <c r="BM36" s="3">
        <v>100</v>
      </c>
      <c r="BN36" s="3">
        <v>100</v>
      </c>
      <c r="BO36" s="3">
        <v>0</v>
      </c>
      <c r="BP36" s="35">
        <f>BQ36</f>
        <v>490</v>
      </c>
      <c r="BQ36" s="6">
        <f>IF($E$4=1,IF(COUNT(BJ36:BO36)=6,(SUM(BJ36:BO36)-MIN(BJ36:BO36)),SUM(BJ36:BO36)),IF($E$4=0.5,SUM(BJ36:BL36),0))</f>
        <v>490</v>
      </c>
    </row>
    <row r="37" spans="1:69" ht="12.75" customHeight="1">
      <c r="A37" s="1"/>
      <c r="B37" s="34"/>
      <c r="C37" s="2"/>
      <c r="D37" s="7">
        <v>1193</v>
      </c>
      <c r="E37" s="4"/>
      <c r="F37" s="35">
        <f>ROUND(SUM(K37:O37),0)</f>
        <v>810</v>
      </c>
      <c r="G37" s="50">
        <f>100*F37/$J$4</f>
        <v>81</v>
      </c>
      <c r="H37" s="3"/>
      <c r="I37" s="3"/>
      <c r="J37" s="4"/>
      <c r="K37" s="35">
        <f>U37</f>
        <v>444</v>
      </c>
      <c r="L37" s="35">
        <v>26</v>
      </c>
      <c r="M37" s="35">
        <f>AE37</f>
        <v>47</v>
      </c>
      <c r="N37" s="35">
        <f>$E$4*BH37*1.5</f>
        <v>144.42857142857144</v>
      </c>
      <c r="O37" s="35">
        <f>0.3*BQ37</f>
        <v>148.5</v>
      </c>
      <c r="P37" s="4"/>
      <c r="Q37" s="3">
        <v>153</v>
      </c>
      <c r="R37" s="3">
        <v>138</v>
      </c>
      <c r="S37" s="3">
        <v>0</v>
      </c>
      <c r="T37" s="3">
        <v>153</v>
      </c>
      <c r="U37" s="35">
        <f>SUM(Q37:T37)-IF(($U$1=4),IF((V37=4),MIN(Q37:T37),0),0)</f>
        <v>444</v>
      </c>
      <c r="V37" s="4">
        <f>COUNT(Q37:T37)</f>
        <v>4</v>
      </c>
      <c r="W37" s="31">
        <v>26</v>
      </c>
      <c r="X37" s="4"/>
      <c r="Y37" s="43">
        <v>7</v>
      </c>
      <c r="Z37" s="44">
        <v>10</v>
      </c>
      <c r="AA37" s="45">
        <v>7</v>
      </c>
      <c r="AB37" s="45">
        <v>10</v>
      </c>
      <c r="AC37" s="43">
        <v>10</v>
      </c>
      <c r="AD37" s="3">
        <v>10</v>
      </c>
      <c r="AE37" s="35">
        <f>SUM(Y37:AD37)-IF(($AE$1=6),IF((AF37=6),MIN(Y37:AD37),0),0)</f>
        <v>47</v>
      </c>
      <c r="AF37" s="4">
        <f>COUNT(Y37:AD37)</f>
        <v>6</v>
      </c>
      <c r="AG37" s="38">
        <v>100</v>
      </c>
      <c r="AH37" s="39">
        <v>100</v>
      </c>
      <c r="AI37" s="39">
        <v>95</v>
      </c>
      <c r="AJ37" s="38">
        <v>100</v>
      </c>
      <c r="AK37" s="38"/>
      <c r="AL37" s="39">
        <v>90</v>
      </c>
      <c r="AM37" s="39">
        <v>90</v>
      </c>
      <c r="AN37" s="39">
        <v>80</v>
      </c>
      <c r="AO37" s="39"/>
      <c r="AP37" s="39">
        <v>100</v>
      </c>
      <c r="AQ37" s="39">
        <v>100</v>
      </c>
      <c r="AR37" s="39">
        <v>87</v>
      </c>
      <c r="AS37" s="38">
        <v>100</v>
      </c>
      <c r="AT37" s="40"/>
      <c r="AU37" s="39">
        <v>100</v>
      </c>
      <c r="AV37" s="39">
        <v>100</v>
      </c>
      <c r="AW37" s="39">
        <v>100</v>
      </c>
      <c r="AX37" s="39">
        <v>100</v>
      </c>
      <c r="AY37" s="39">
        <v>100</v>
      </c>
      <c r="AZ37" s="39">
        <v>0</v>
      </c>
      <c r="BA37" s="39">
        <v>100</v>
      </c>
      <c r="BB37" s="39"/>
      <c r="BC37" s="38">
        <v>100</v>
      </c>
      <c r="BD37" s="56">
        <v>95</v>
      </c>
      <c r="BE37" s="39">
        <v>90</v>
      </c>
      <c r="BF37" s="40">
        <v>95</v>
      </c>
      <c r="BG37" s="40"/>
      <c r="BH37" s="35">
        <f>IF(COUNT(AG37:BG37)&gt;1,(1*(SUM(AG37:BG37)-MIN(AG37:BG37))/(COUNT(AG37:BG37)-1)),IF(COUNT(AG37:BG37)=1,1*SUM(AG37:BG37),0))</f>
        <v>96.28571428571429</v>
      </c>
      <c r="BI37" s="4"/>
      <c r="BJ37" s="3">
        <v>100</v>
      </c>
      <c r="BK37" s="3">
        <v>100</v>
      </c>
      <c r="BL37" s="3">
        <v>97</v>
      </c>
      <c r="BM37" s="3">
        <v>100</v>
      </c>
      <c r="BN37" s="3">
        <v>98</v>
      </c>
      <c r="BO37" s="3">
        <v>0</v>
      </c>
      <c r="BP37" s="35">
        <f>BQ37</f>
        <v>495</v>
      </c>
      <c r="BQ37" s="6">
        <f>IF($E$4=1,IF(COUNT(BJ37:BO37)=6,(SUM(BJ37:BO37)-MIN(BJ37:BO37)),SUM(BJ37:BO37)),IF($E$4=0.5,SUM(BJ37:BL37),0))</f>
        <v>495</v>
      </c>
    </row>
    <row r="38" spans="1:69" ht="12.75" customHeight="1">
      <c r="A38" s="1"/>
      <c r="B38" s="34"/>
      <c r="C38" s="2"/>
      <c r="D38" s="7">
        <v>1194</v>
      </c>
      <c r="E38" s="4"/>
      <c r="F38" s="35">
        <f>ROUND(SUM(K38:O38),0)</f>
        <v>898</v>
      </c>
      <c r="G38" s="50">
        <f>100*F38/$J$4</f>
        <v>89.8</v>
      </c>
      <c r="H38" s="3"/>
      <c r="I38" s="3"/>
      <c r="J38" s="4"/>
      <c r="K38" s="35">
        <f>U38</f>
        <v>549</v>
      </c>
      <c r="L38" s="35">
        <f>W38</f>
        <v>8</v>
      </c>
      <c r="M38" s="35">
        <f>AE38</f>
        <v>43</v>
      </c>
      <c r="N38" s="35">
        <f>$E$4*BH38*1.5</f>
        <v>149.42857142857144</v>
      </c>
      <c r="O38" s="35">
        <f>0.3*BQ38</f>
        <v>148.2</v>
      </c>
      <c r="P38" s="4"/>
      <c r="Q38" s="3">
        <v>184</v>
      </c>
      <c r="R38" s="3">
        <v>192</v>
      </c>
      <c r="S38" s="3">
        <v>173</v>
      </c>
      <c r="T38" s="3"/>
      <c r="U38" s="35">
        <f>SUM(Q38:T38)-IF(($U$1=4),IF((V38=4),MIN(Q38:T38),0),0)</f>
        <v>549</v>
      </c>
      <c r="V38" s="4">
        <f>COUNT(Q38:T38)</f>
        <v>3</v>
      </c>
      <c r="W38" s="31">
        <v>8</v>
      </c>
      <c r="X38" s="4"/>
      <c r="Y38" s="43">
        <v>7</v>
      </c>
      <c r="Z38" s="45">
        <v>8</v>
      </c>
      <c r="AA38" s="45">
        <v>8</v>
      </c>
      <c r="AB38" s="45">
        <v>8</v>
      </c>
      <c r="AC38" s="43">
        <v>10</v>
      </c>
      <c r="AD38" s="3">
        <v>9</v>
      </c>
      <c r="AE38" s="35">
        <f>SUM(Y38:AD38)-IF(($AE$1=6),IF((AF38=6),MIN(Y38:AD38),0),0)</f>
        <v>43</v>
      </c>
      <c r="AF38" s="4">
        <f>COUNT(Y38:AD38)</f>
        <v>6</v>
      </c>
      <c r="AG38" s="38">
        <v>100</v>
      </c>
      <c r="AH38" s="39">
        <v>100</v>
      </c>
      <c r="AI38" s="39">
        <v>100</v>
      </c>
      <c r="AJ38" s="38">
        <v>100</v>
      </c>
      <c r="AK38" s="39"/>
      <c r="AL38" s="39">
        <v>100</v>
      </c>
      <c r="AM38" s="39">
        <v>100</v>
      </c>
      <c r="AN38" s="39"/>
      <c r="AO38" s="39">
        <v>100</v>
      </c>
      <c r="AP38" s="39">
        <v>100</v>
      </c>
      <c r="AQ38" s="39">
        <v>100</v>
      </c>
      <c r="AR38" s="38">
        <v>100</v>
      </c>
      <c r="AS38" s="39">
        <v>100</v>
      </c>
      <c r="AT38" s="40">
        <v>100</v>
      </c>
      <c r="AU38" s="40">
        <v>100</v>
      </c>
      <c r="AV38" s="39">
        <v>100</v>
      </c>
      <c r="AW38" s="39">
        <v>97</v>
      </c>
      <c r="AX38" s="39"/>
      <c r="AY38" s="39">
        <v>100</v>
      </c>
      <c r="AZ38" s="39">
        <v>95</v>
      </c>
      <c r="BA38" s="39">
        <v>100</v>
      </c>
      <c r="BB38" s="38"/>
      <c r="BC38" s="38">
        <v>95</v>
      </c>
      <c r="BD38" s="40">
        <v>100</v>
      </c>
      <c r="BE38" s="40">
        <v>100</v>
      </c>
      <c r="BF38" s="40">
        <v>100</v>
      </c>
      <c r="BG38" s="40"/>
      <c r="BH38" s="35">
        <f>IF(COUNT(AG38:BG38)&gt;1,(1*(SUM(AG38:BG38)-MIN(AG38:BG38))/(COUNT(AG38:BG38)-1)),IF(COUNT(AG38:BG38)=1,1*SUM(AG38:BG38),0))</f>
        <v>99.61904761904762</v>
      </c>
      <c r="BI38" s="4"/>
      <c r="BJ38" s="3">
        <v>96</v>
      </c>
      <c r="BK38" s="3">
        <v>98</v>
      </c>
      <c r="BL38" s="3">
        <v>100</v>
      </c>
      <c r="BM38" s="3">
        <v>100</v>
      </c>
      <c r="BN38" s="3">
        <v>100</v>
      </c>
      <c r="BO38" s="3">
        <v>0</v>
      </c>
      <c r="BP38" s="35">
        <f>BQ38</f>
        <v>494</v>
      </c>
      <c r="BQ38" s="6">
        <f>IF($E$4=1,IF(COUNT(BJ38:BO38)=6,(SUM(BJ38:BO38)-MIN(BJ38:BO38)),SUM(BJ38:BO38)),IF($E$4=0.5,SUM(BJ38:BL38),0))</f>
        <v>494</v>
      </c>
    </row>
    <row r="39" spans="1:69" ht="12.75" customHeight="1">
      <c r="A39" s="1"/>
      <c r="B39" s="34"/>
      <c r="C39" s="2"/>
      <c r="D39" s="7">
        <v>1124</v>
      </c>
      <c r="E39" s="4"/>
      <c r="F39" s="35">
        <f>ROUND(SUM(K39:O39),0)</f>
        <v>0</v>
      </c>
      <c r="G39" s="50"/>
      <c r="H39" s="3"/>
      <c r="I39" s="3"/>
      <c r="J39" s="4"/>
      <c r="K39" s="35"/>
      <c r="L39" s="35"/>
      <c r="M39" s="35"/>
      <c r="N39" s="35"/>
      <c r="O39" s="35"/>
      <c r="P39" s="4"/>
      <c r="Q39" s="3"/>
      <c r="R39" s="3"/>
      <c r="S39" s="3"/>
      <c r="T39" s="3"/>
      <c r="U39" s="35"/>
      <c r="V39" s="4">
        <f>COUNT(Q39:T39)</f>
        <v>0</v>
      </c>
      <c r="W39" s="31"/>
      <c r="X39" s="4"/>
      <c r="Y39" s="3"/>
      <c r="Z39" s="39"/>
      <c r="AA39" s="3"/>
      <c r="AB39" s="3"/>
      <c r="AC39" s="3"/>
      <c r="AD39" s="3"/>
      <c r="AE39" s="35"/>
      <c r="AF39" s="4">
        <f>COUNT(Y39:AD39)</f>
        <v>0</v>
      </c>
      <c r="AG39" s="37"/>
      <c r="AH39" s="36"/>
      <c r="AI39" s="39"/>
      <c r="AJ39" s="38"/>
      <c r="AK39" s="39"/>
      <c r="AL39" s="39"/>
      <c r="AM39" s="39"/>
      <c r="AN39" s="39"/>
      <c r="AO39" s="39"/>
      <c r="AP39" s="39"/>
      <c r="AQ39" s="39"/>
      <c r="AR39" s="39"/>
      <c r="AS39" s="39"/>
      <c r="AT39" s="40"/>
      <c r="AU39" s="40"/>
      <c r="AV39" s="38"/>
      <c r="AW39" s="39"/>
      <c r="AX39" s="39"/>
      <c r="AY39" s="39"/>
      <c r="AZ39" s="39"/>
      <c r="BA39" s="39"/>
      <c r="BB39" s="39"/>
      <c r="BC39" s="39"/>
      <c r="BD39" s="40"/>
      <c r="BE39" s="40"/>
      <c r="BF39" s="40"/>
      <c r="BG39" s="40"/>
      <c r="BH39" s="35">
        <f>IF(COUNT(AG39:BG39)&gt;1,(1*(SUM(AG39:BG39)-MIN(AG39:BG39))/(COUNT(AG39:BG39)-1)),IF(COUNT(AG39:BG39)=1,1*SUM(AG39:BG39),0))</f>
        <v>0</v>
      </c>
      <c r="BI39" s="4"/>
      <c r="BJ39" s="3"/>
      <c r="BK39" s="3"/>
      <c r="BL39" s="3"/>
      <c r="BM39" s="3"/>
      <c r="BN39" s="3"/>
      <c r="BO39" s="3"/>
      <c r="BP39" s="35">
        <f>BQ39</f>
        <v>0</v>
      </c>
      <c r="BQ39" s="6">
        <f>IF($E$4=1,IF(COUNT(BJ39:BO39)=6,(SUM(BJ39:BO39)-MIN(BJ39:BO39)),SUM(BJ39:BO39)),IF($E$4=0.5,SUM(BJ39:BL39),0))</f>
        <v>0</v>
      </c>
    </row>
    <row r="40" spans="1:69" ht="12.75" customHeight="1">
      <c r="A40" s="1"/>
      <c r="B40" s="34"/>
      <c r="C40" s="2"/>
      <c r="D40" s="7">
        <v>1139</v>
      </c>
      <c r="E40" s="4"/>
      <c r="F40" s="35">
        <f>ROUND(SUM(K40:O40),0)</f>
        <v>0</v>
      </c>
      <c r="G40" s="50"/>
      <c r="H40" s="3"/>
      <c r="I40" s="3"/>
      <c r="J40" s="4"/>
      <c r="K40" s="35"/>
      <c r="L40" s="35"/>
      <c r="M40" s="35"/>
      <c r="N40" s="35"/>
      <c r="O40" s="35"/>
      <c r="P40" s="4"/>
      <c r="Q40" s="3"/>
      <c r="R40" s="3"/>
      <c r="S40" s="3"/>
      <c r="T40" s="3"/>
      <c r="U40" s="35"/>
      <c r="V40" s="4">
        <f>COUNT(Q40:T40)</f>
        <v>0</v>
      </c>
      <c r="W40" s="31"/>
      <c r="X40" s="4"/>
      <c r="Y40" s="3"/>
      <c r="Z40" s="39"/>
      <c r="AA40" s="3"/>
      <c r="AB40" s="3"/>
      <c r="AC40" s="3"/>
      <c r="AD40" s="3"/>
      <c r="AE40" s="35"/>
      <c r="AF40" s="4">
        <f>COUNT(Y40:AD40)</f>
        <v>0</v>
      </c>
      <c r="AG40" s="37"/>
      <c r="AH40" s="37"/>
      <c r="AI40" s="39"/>
      <c r="AJ40" s="38"/>
      <c r="AK40" s="39"/>
      <c r="AL40" s="39"/>
      <c r="AM40" s="39"/>
      <c r="AN40" s="39"/>
      <c r="AO40" s="38"/>
      <c r="AP40" s="39"/>
      <c r="AQ40" s="39"/>
      <c r="AR40" s="39"/>
      <c r="AS40" s="39"/>
      <c r="AT40" s="40"/>
      <c r="AU40" s="40"/>
      <c r="AV40" s="39"/>
      <c r="AW40" s="38"/>
      <c r="AX40" s="38"/>
      <c r="AY40" s="38"/>
      <c r="AZ40" s="38"/>
      <c r="BA40" s="38"/>
      <c r="BB40" s="39"/>
      <c r="BC40" s="39"/>
      <c r="BD40" s="40"/>
      <c r="BE40" s="40"/>
      <c r="BF40" s="40"/>
      <c r="BG40" s="40"/>
      <c r="BH40" s="35">
        <f>IF(COUNT(AG40:BG40)&gt;1,(1*(SUM(AG40:BG40)-MIN(AG40:BG40))/(COUNT(AG40:BG40)-1)),IF(COUNT(AG40:BG40)=1,1*SUM(AG40:BG40),0))</f>
        <v>0</v>
      </c>
      <c r="BI40" s="4"/>
      <c r="BJ40" s="3"/>
      <c r="BK40" s="3"/>
      <c r="BL40" s="3"/>
      <c r="BM40" s="3"/>
      <c r="BN40" s="3"/>
      <c r="BO40" s="3"/>
      <c r="BP40" s="35">
        <f>BQ40</f>
        <v>0</v>
      </c>
      <c r="BQ40" s="6">
        <f>IF($E$4=1,IF(COUNT(BJ40:BO40)=6,(SUM(BJ40:BO40)-MIN(BJ40:BO40)),SUM(BJ40:BO40)),IF($E$4=0.5,SUM(BJ40:BL40),0))</f>
        <v>0</v>
      </c>
    </row>
    <row r="41" spans="1:69" ht="12.75" customHeight="1">
      <c r="A41" s="1"/>
      <c r="B41" s="34"/>
      <c r="C41" s="2"/>
      <c r="D41" s="7">
        <v>1116</v>
      </c>
      <c r="E41" s="4"/>
      <c r="F41" s="35">
        <f>ROUND(SUM(K41:O41),0)</f>
        <v>0</v>
      </c>
      <c r="G41" s="50"/>
      <c r="H41" s="3"/>
      <c r="I41" s="3"/>
      <c r="J41" s="4"/>
      <c r="K41" s="35"/>
      <c r="L41" s="35"/>
      <c r="M41" s="35"/>
      <c r="N41" s="35"/>
      <c r="O41" s="35"/>
      <c r="P41" s="4"/>
      <c r="Q41" s="3"/>
      <c r="R41" s="3"/>
      <c r="S41" s="3"/>
      <c r="T41" s="3"/>
      <c r="U41" s="35"/>
      <c r="V41" s="4">
        <f>COUNT(Q41:T41)</f>
        <v>0</v>
      </c>
      <c r="W41" s="31"/>
      <c r="X41" s="4"/>
      <c r="Y41" s="3"/>
      <c r="Z41" s="39"/>
      <c r="AA41" s="3"/>
      <c r="AB41" s="3"/>
      <c r="AC41" s="3"/>
      <c r="AD41" s="3"/>
      <c r="AE41" s="35"/>
      <c r="AF41" s="4">
        <f>COUNT(Y41:AD41)</f>
        <v>0</v>
      </c>
      <c r="AG41" s="37"/>
      <c r="AH41" s="37"/>
      <c r="AI41" s="39"/>
      <c r="AJ41" s="38"/>
      <c r="AK41" s="39"/>
      <c r="AL41" s="38"/>
      <c r="AM41" s="39"/>
      <c r="AN41" s="39"/>
      <c r="AO41" s="39"/>
      <c r="AP41" s="39"/>
      <c r="AQ41" s="39"/>
      <c r="AR41" s="39"/>
      <c r="AS41" s="39"/>
      <c r="AT41" s="40"/>
      <c r="AU41" s="40"/>
      <c r="AV41" s="38"/>
      <c r="AW41" s="39"/>
      <c r="AX41" s="39"/>
      <c r="AY41" s="39"/>
      <c r="AZ41" s="39"/>
      <c r="BA41" s="39"/>
      <c r="BB41" s="39"/>
      <c r="BC41" s="39"/>
      <c r="BD41" s="40"/>
      <c r="BE41" s="40"/>
      <c r="BF41" s="40"/>
      <c r="BG41" s="40"/>
      <c r="BH41" s="35">
        <f>IF(COUNT(AG41:BG41)&gt;1,(1*(SUM(AG41:BG41)-MIN(AG41:BG41))/(COUNT(AG41:BG41)-1)),IF(COUNT(AG41:BG41)=1,1*SUM(AG41:BG41),0))</f>
        <v>0</v>
      </c>
      <c r="BI41" s="4"/>
      <c r="BJ41" s="3"/>
      <c r="BK41" s="3"/>
      <c r="BL41" s="3"/>
      <c r="BM41" s="3"/>
      <c r="BN41" s="3"/>
      <c r="BO41" s="3"/>
      <c r="BP41" s="35">
        <f>BQ41</f>
        <v>0</v>
      </c>
      <c r="BQ41" s="6">
        <f>IF($E$4=1,IF(COUNT(BJ41:BO41)=6,(SUM(BJ41:BO41)-MIN(BJ41:BO41)),SUM(BJ41:BO41)),IF($E$4=0.5,SUM(BJ41:BL41),0))</f>
        <v>0</v>
      </c>
    </row>
    <row r="42" spans="1:69" ht="12.75">
      <c r="A42" s="9"/>
      <c r="B42" s="8"/>
      <c r="C42" s="8"/>
      <c r="D42" s="7">
        <v>1105</v>
      </c>
      <c r="E42" s="4"/>
      <c r="F42" s="35"/>
      <c r="G42" s="50"/>
      <c r="H42" s="3"/>
      <c r="I42" s="3"/>
      <c r="J42" s="4"/>
      <c r="K42" s="35"/>
      <c r="L42" s="35"/>
      <c r="M42" s="35"/>
      <c r="N42" s="35"/>
      <c r="O42" s="35"/>
      <c r="P42" s="4"/>
      <c r="Q42" s="3"/>
      <c r="R42" s="3"/>
      <c r="S42" s="3"/>
      <c r="T42" s="3"/>
      <c r="U42" s="35"/>
      <c r="V42" s="4"/>
      <c r="W42" s="31"/>
      <c r="X42" s="4"/>
      <c r="Y42" s="3"/>
      <c r="Z42" s="3"/>
      <c r="AA42" s="3"/>
      <c r="AB42" s="3"/>
      <c r="AC42" s="3"/>
      <c r="AD42" s="3"/>
      <c r="AE42" s="35"/>
      <c r="AF42" s="4"/>
      <c r="AG42" s="3"/>
      <c r="AH42" s="3"/>
      <c r="AI42" s="40"/>
      <c r="AJ42" s="40"/>
      <c r="AK42" s="40"/>
      <c r="AL42" s="40"/>
      <c r="AM42" s="40"/>
      <c r="AN42" s="40"/>
      <c r="AO42" s="40"/>
      <c r="AP42" s="40"/>
      <c r="AQ42" s="40"/>
      <c r="AR42" s="40"/>
      <c r="AS42" s="40"/>
      <c r="AT42" s="40"/>
      <c r="AU42" s="40"/>
      <c r="BD42" s="40"/>
      <c r="BE42" s="40"/>
      <c r="BF42" s="40"/>
      <c r="BG42" s="40"/>
      <c r="BH42" s="35"/>
      <c r="BI42" s="4"/>
      <c r="BJ42" s="3"/>
      <c r="BK42" s="3"/>
      <c r="BL42" s="3"/>
      <c r="BM42" s="3"/>
      <c r="BN42" s="3"/>
      <c r="BO42" s="3"/>
      <c r="BP42" s="35"/>
      <c r="BQ42" s="6"/>
    </row>
    <row r="43" spans="1:69" ht="12.75">
      <c r="A43" s="9"/>
      <c r="B43" s="8"/>
      <c r="C43" s="8"/>
      <c r="D43" s="7">
        <v>1196</v>
      </c>
      <c r="E43" s="4"/>
      <c r="F43" s="35"/>
      <c r="G43" s="50"/>
      <c r="H43" s="3"/>
      <c r="I43" s="3"/>
      <c r="J43" s="4"/>
      <c r="K43" s="35"/>
      <c r="L43" s="35"/>
      <c r="M43" s="35"/>
      <c r="N43" s="35"/>
      <c r="O43" s="35"/>
      <c r="P43" s="4"/>
      <c r="Q43" s="3"/>
      <c r="R43" s="3"/>
      <c r="S43" s="3"/>
      <c r="T43" s="3"/>
      <c r="U43" s="35"/>
      <c r="V43" s="4"/>
      <c r="W43" s="31"/>
      <c r="X43" s="4"/>
      <c r="Y43" s="3"/>
      <c r="Z43" s="3"/>
      <c r="AA43" s="3"/>
      <c r="AB43" s="3"/>
      <c r="AC43" s="3"/>
      <c r="AD43" s="3"/>
      <c r="AE43" s="35"/>
      <c r="AF43" s="4"/>
      <c r="AG43" s="3"/>
      <c r="AH43" s="3"/>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35"/>
      <c r="BI43" s="4"/>
      <c r="BJ43" s="3"/>
      <c r="BK43" s="3"/>
      <c r="BL43" s="3"/>
      <c r="BM43" s="3"/>
      <c r="BN43" s="3"/>
      <c r="BO43" s="3"/>
      <c r="BP43" s="35"/>
      <c r="BQ43" s="6"/>
    </row>
    <row r="44" spans="1:69" ht="12.75">
      <c r="A44" s="9"/>
      <c r="B44" s="8"/>
      <c r="C44" s="8"/>
      <c r="D44" s="7">
        <v>1111</v>
      </c>
      <c r="E44" s="4"/>
      <c r="F44" s="35"/>
      <c r="G44" s="50"/>
      <c r="H44" s="3"/>
      <c r="I44" s="3"/>
      <c r="J44" s="4"/>
      <c r="K44" s="35"/>
      <c r="L44" s="35"/>
      <c r="M44" s="35"/>
      <c r="N44" s="35"/>
      <c r="O44" s="35"/>
      <c r="P44" s="4"/>
      <c r="Q44" s="3"/>
      <c r="R44" s="3"/>
      <c r="S44" s="3"/>
      <c r="T44" s="3"/>
      <c r="U44" s="35"/>
      <c r="V44" s="4"/>
      <c r="W44" s="31"/>
      <c r="X44" s="4"/>
      <c r="Y44" s="3"/>
      <c r="Z44" s="3"/>
      <c r="AA44" s="3"/>
      <c r="AB44" s="3"/>
      <c r="AC44" s="3"/>
      <c r="AD44" s="3"/>
      <c r="AE44" s="35"/>
      <c r="AF44" s="4"/>
      <c r="AG44" s="3"/>
      <c r="AH44" s="3"/>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35"/>
      <c r="BI44" s="4"/>
      <c r="BJ44" s="3"/>
      <c r="BK44" s="3"/>
      <c r="BL44" s="3"/>
      <c r="BM44" s="3"/>
      <c r="BN44" s="3"/>
      <c r="BO44" s="3"/>
      <c r="BP44" s="35"/>
      <c r="BQ44" s="6"/>
    </row>
    <row r="45" spans="1:69" ht="12.75">
      <c r="A45" s="10" t="s">
        <v>20</v>
      </c>
      <c r="B45" s="5"/>
      <c r="C45" s="5"/>
      <c r="D45" s="10" t="s">
        <v>23</v>
      </c>
      <c r="E45" s="4"/>
      <c r="F45" s="5"/>
      <c r="G45" s="51"/>
      <c r="H45" s="5"/>
      <c r="I45" s="5"/>
      <c r="J45" s="4"/>
      <c r="K45" s="5"/>
      <c r="L45" s="5"/>
      <c r="M45" s="5"/>
      <c r="N45" s="5"/>
      <c r="O45" s="5"/>
      <c r="P45" s="4"/>
      <c r="Q45" s="5"/>
      <c r="R45" s="5"/>
      <c r="S45" s="5"/>
      <c r="T45" s="5"/>
      <c r="U45" s="5"/>
      <c r="V45" s="4"/>
      <c r="W45" s="5"/>
      <c r="X45" s="4"/>
      <c r="Y45" s="5"/>
      <c r="Z45" s="5"/>
      <c r="AA45" s="5"/>
      <c r="AB45" s="5"/>
      <c r="AC45" s="5"/>
      <c r="AD45" s="5"/>
      <c r="AE45" s="5"/>
      <c r="AF45" s="4"/>
      <c r="AG45" s="5"/>
      <c r="AH45" s="5"/>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5"/>
      <c r="BI45" s="4"/>
      <c r="BJ45" s="5"/>
      <c r="BK45" s="5"/>
      <c r="BL45" s="5"/>
      <c r="BM45" s="5"/>
      <c r="BN45" s="5"/>
      <c r="BO45" s="5"/>
      <c r="BP45" s="5"/>
      <c r="BQ45" s="6"/>
    </row>
    <row r="46" ht="12.75">
      <c r="A46" t="s">
        <v>21</v>
      </c>
    </row>
    <row r="47" ht="12.75">
      <c r="A47" t="s">
        <v>22</v>
      </c>
    </row>
    <row r="48" ht="12.75">
      <c r="A48" t="s">
        <v>24</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Missouri - Rolla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pringle</dc:creator>
  <cp:keywords/>
  <dc:description/>
  <cp:lastModifiedBy>Vojta, Thomas</cp:lastModifiedBy>
  <cp:lastPrinted>2017-03-10T16:22:36Z</cp:lastPrinted>
  <dcterms:created xsi:type="dcterms:W3CDTF">2005-08-25T15:48:08Z</dcterms:created>
  <dcterms:modified xsi:type="dcterms:W3CDTF">2017-05-15T17:12:16Z</dcterms:modified>
  <cp:category/>
  <cp:version/>
  <cp:contentType/>
  <cp:contentStatus/>
</cp:coreProperties>
</file>