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autoCompressPictures="0" defaultThemeVersion="124226"/>
  <bookViews>
    <workbookView xWindow="120" yWindow="120" windowWidth="19440" windowHeight="11085"/>
  </bookViews>
  <sheets>
    <sheet name="Sheet3" sheetId="4" r:id="rId1"/>
    <sheet name="Sheet2" sheetId="3" r:id="rId2"/>
  </sheets>
  <definedNames>
    <definedName name="AISC_Table">Sheet2!$B$13:$Y$286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5" i="3"/>
  <c r="D5" s="1"/>
  <c r="E6" i="4" s="1"/>
  <c r="W286" i="3"/>
  <c r="V286"/>
  <c r="W285"/>
  <c r="V285"/>
  <c r="W284"/>
  <c r="V284"/>
  <c r="W283"/>
  <c r="V283"/>
  <c r="W282"/>
  <c r="V282"/>
  <c r="W281"/>
  <c r="V281"/>
  <c r="W280"/>
  <c r="V280"/>
  <c r="W279"/>
  <c r="V279"/>
  <c r="W278"/>
  <c r="V278"/>
  <c r="W277"/>
  <c r="V277"/>
  <c r="W276"/>
  <c r="V276"/>
  <c r="W275"/>
  <c r="V275"/>
  <c r="W274"/>
  <c r="V274"/>
  <c r="W273"/>
  <c r="V273"/>
  <c r="W272"/>
  <c r="V272"/>
  <c r="W271"/>
  <c r="V271"/>
  <c r="W270"/>
  <c r="V270"/>
  <c r="W269"/>
  <c r="V269"/>
  <c r="W268"/>
  <c r="V268"/>
  <c r="W267"/>
  <c r="V267"/>
  <c r="W266"/>
  <c r="V266"/>
  <c r="W265"/>
  <c r="V265"/>
  <c r="W264"/>
  <c r="V264"/>
  <c r="W263"/>
  <c r="V263"/>
  <c r="W262"/>
  <c r="V262"/>
  <c r="W261"/>
  <c r="V261"/>
  <c r="W260"/>
  <c r="V260"/>
  <c r="W259"/>
  <c r="V259"/>
  <c r="W258"/>
  <c r="V258"/>
  <c r="W257"/>
  <c r="V257"/>
  <c r="W256"/>
  <c r="V256"/>
  <c r="W255"/>
  <c r="V255"/>
  <c r="W254"/>
  <c r="V254"/>
  <c r="W253"/>
  <c r="V253"/>
  <c r="W252"/>
  <c r="V252"/>
  <c r="W251"/>
  <c r="V251"/>
  <c r="W250"/>
  <c r="V250"/>
  <c r="W249"/>
  <c r="V249"/>
  <c r="W248"/>
  <c r="V248"/>
  <c r="W247"/>
  <c r="V247"/>
  <c r="W246"/>
  <c r="V246"/>
  <c r="W245"/>
  <c r="V245"/>
  <c r="W244"/>
  <c r="V244"/>
  <c r="W243"/>
  <c r="V243"/>
  <c r="W242"/>
  <c r="V242"/>
  <c r="W241"/>
  <c r="V241"/>
  <c r="W240"/>
  <c r="V240"/>
  <c r="W239"/>
  <c r="V239"/>
  <c r="W238"/>
  <c r="V238"/>
  <c r="W237"/>
  <c r="V237"/>
  <c r="W236"/>
  <c r="V236"/>
  <c r="W235"/>
  <c r="V235"/>
  <c r="W234"/>
  <c r="V234"/>
  <c r="W233"/>
  <c r="V233"/>
  <c r="W232"/>
  <c r="V232"/>
  <c r="W231"/>
  <c r="V231"/>
  <c r="W230"/>
  <c r="V230"/>
  <c r="W229"/>
  <c r="V229"/>
  <c r="W228"/>
  <c r="V228"/>
  <c r="W227"/>
  <c r="V227"/>
  <c r="W226"/>
  <c r="V226"/>
  <c r="W225"/>
  <c r="V225"/>
  <c r="W224"/>
  <c r="V224"/>
  <c r="W223"/>
  <c r="V223"/>
  <c r="W222"/>
  <c r="V222"/>
  <c r="W221"/>
  <c r="V221"/>
  <c r="W220"/>
  <c r="V220"/>
  <c r="W219"/>
  <c r="V219"/>
  <c r="W218"/>
  <c r="V218"/>
  <c r="W217"/>
  <c r="V217"/>
  <c r="W216"/>
  <c r="V216"/>
  <c r="W215"/>
  <c r="V215"/>
  <c r="W214"/>
  <c r="V214"/>
  <c r="W213"/>
  <c r="V213"/>
  <c r="W212"/>
  <c r="V212"/>
  <c r="W211"/>
  <c r="V211"/>
  <c r="W210"/>
  <c r="V210"/>
  <c r="W209"/>
  <c r="V209"/>
  <c r="W208"/>
  <c r="V208"/>
  <c r="W207"/>
  <c r="V207"/>
  <c r="W206"/>
  <c r="V206"/>
  <c r="W205"/>
  <c r="V205"/>
  <c r="W204"/>
  <c r="V204"/>
  <c r="W203"/>
  <c r="V203"/>
  <c r="W202"/>
  <c r="V202"/>
  <c r="W201"/>
  <c r="V201"/>
  <c r="W200"/>
  <c r="V200"/>
  <c r="W199"/>
  <c r="V199"/>
  <c r="W198"/>
  <c r="V198"/>
  <c r="W197"/>
  <c r="V197"/>
  <c r="W196"/>
  <c r="V196"/>
  <c r="W195"/>
  <c r="V195"/>
  <c r="W194"/>
  <c r="V194"/>
  <c r="W193"/>
  <c r="V193"/>
  <c r="W192"/>
  <c r="V192"/>
  <c r="W191"/>
  <c r="V191"/>
  <c r="W190"/>
  <c r="V190"/>
  <c r="W189"/>
  <c r="V189"/>
  <c r="W188"/>
  <c r="V188"/>
  <c r="W187"/>
  <c r="V187"/>
  <c r="W186"/>
  <c r="V186"/>
  <c r="W185"/>
  <c r="V185"/>
  <c r="W184"/>
  <c r="V184"/>
  <c r="W183"/>
  <c r="V183"/>
  <c r="W182"/>
  <c r="V182"/>
  <c r="W181"/>
  <c r="V181"/>
  <c r="W180"/>
  <c r="V180"/>
  <c r="W179"/>
  <c r="V179"/>
  <c r="W178"/>
  <c r="V178"/>
  <c r="W177"/>
  <c r="V177"/>
  <c r="W176"/>
  <c r="V176"/>
  <c r="W175"/>
  <c r="V175"/>
  <c r="W174"/>
  <c r="V174"/>
  <c r="W173"/>
  <c r="V173"/>
  <c r="W172"/>
  <c r="V172"/>
  <c r="W171"/>
  <c r="V171"/>
  <c r="W170"/>
  <c r="V170"/>
  <c r="W169"/>
  <c r="V169"/>
  <c r="W168"/>
  <c r="V168"/>
  <c r="W167"/>
  <c r="V167"/>
  <c r="W166"/>
  <c r="V166"/>
  <c r="W165"/>
  <c r="V165"/>
  <c r="W164"/>
  <c r="V164"/>
  <c r="W163"/>
  <c r="V163"/>
  <c r="W162"/>
  <c r="V162"/>
  <c r="W161"/>
  <c r="V161"/>
  <c r="W160"/>
  <c r="V160"/>
  <c r="W159"/>
  <c r="V159"/>
  <c r="W158"/>
  <c r="V158"/>
  <c r="W157"/>
  <c r="V157"/>
  <c r="W156"/>
  <c r="V156"/>
  <c r="W155"/>
  <c r="V155"/>
  <c r="W154"/>
  <c r="V154"/>
  <c r="W153"/>
  <c r="V153"/>
  <c r="W152"/>
  <c r="V152"/>
  <c r="W151"/>
  <c r="V151"/>
  <c r="W150"/>
  <c r="V150"/>
  <c r="W149"/>
  <c r="V149"/>
  <c r="W148"/>
  <c r="V148"/>
  <c r="W147"/>
  <c r="V147"/>
  <c r="W146"/>
  <c r="V146"/>
  <c r="W145"/>
  <c r="V145"/>
  <c r="W144"/>
  <c r="V144"/>
  <c r="W143"/>
  <c r="V143"/>
  <c r="W142"/>
  <c r="V142"/>
  <c r="W141"/>
  <c r="V141"/>
  <c r="W140"/>
  <c r="V140"/>
  <c r="W139"/>
  <c r="V139"/>
  <c r="W138"/>
  <c r="V138"/>
  <c r="W137"/>
  <c r="V137"/>
  <c r="W136"/>
  <c r="V136"/>
  <c r="W135"/>
  <c r="V135"/>
  <c r="W134"/>
  <c r="V134"/>
  <c r="W133"/>
  <c r="V133"/>
  <c r="W132"/>
  <c r="V132"/>
  <c r="W131"/>
  <c r="V131"/>
  <c r="W130"/>
  <c r="V130"/>
  <c r="W129"/>
  <c r="V129"/>
  <c r="W128"/>
  <c r="V128"/>
  <c r="W127"/>
  <c r="V127"/>
  <c r="W126"/>
  <c r="V126"/>
  <c r="W125"/>
  <c r="V125"/>
  <c r="W124"/>
  <c r="V124"/>
  <c r="W123"/>
  <c r="V123"/>
  <c r="W122"/>
  <c r="V122"/>
  <c r="W121"/>
  <c r="V121"/>
  <c r="W120"/>
  <c r="V120"/>
  <c r="W119"/>
  <c r="V119"/>
  <c r="W118"/>
  <c r="V118"/>
  <c r="W117"/>
  <c r="V117"/>
  <c r="W116"/>
  <c r="V116"/>
  <c r="W115"/>
  <c r="V115"/>
  <c r="W114"/>
  <c r="V114"/>
  <c r="W113"/>
  <c r="V113"/>
  <c r="W112"/>
  <c r="V112"/>
  <c r="W111"/>
  <c r="V111"/>
  <c r="W110"/>
  <c r="V110"/>
  <c r="W109"/>
  <c r="V109"/>
  <c r="W108"/>
  <c r="V108"/>
  <c r="W107"/>
  <c r="V107"/>
  <c r="W106"/>
  <c r="V106"/>
  <c r="W105"/>
  <c r="V105"/>
  <c r="W104"/>
  <c r="V104"/>
  <c r="W103"/>
  <c r="V103"/>
  <c r="W102"/>
  <c r="V102"/>
  <c r="W101"/>
  <c r="V101"/>
  <c r="W100"/>
  <c r="V100"/>
  <c r="W99"/>
  <c r="V99"/>
  <c r="W98"/>
  <c r="V98"/>
  <c r="W97"/>
  <c r="V97"/>
  <c r="W96"/>
  <c r="V96"/>
  <c r="W95"/>
  <c r="V95"/>
  <c r="W94"/>
  <c r="V94"/>
  <c r="W93"/>
  <c r="V93"/>
  <c r="W92"/>
  <c r="V92"/>
  <c r="W91"/>
  <c r="V91"/>
  <c r="W90"/>
  <c r="V90"/>
  <c r="W89"/>
  <c r="V89"/>
  <c r="W88"/>
  <c r="V88"/>
  <c r="W87"/>
  <c r="V87"/>
  <c r="W86"/>
  <c r="V86"/>
  <c r="W85"/>
  <c r="V85"/>
  <c r="W84"/>
  <c r="V84"/>
  <c r="W83"/>
  <c r="V83"/>
  <c r="W82"/>
  <c r="V82"/>
  <c r="W81"/>
  <c r="V81"/>
  <c r="W80"/>
  <c r="V80"/>
  <c r="W79"/>
  <c r="V79"/>
  <c r="W78"/>
  <c r="V78"/>
  <c r="W77"/>
  <c r="V77"/>
  <c r="W76"/>
  <c r="V76"/>
  <c r="W75"/>
  <c r="V75"/>
  <c r="W74"/>
  <c r="V74"/>
  <c r="W73"/>
  <c r="V73"/>
  <c r="W72"/>
  <c r="V72"/>
  <c r="W71"/>
  <c r="V71"/>
  <c r="W70"/>
  <c r="V70"/>
  <c r="W69"/>
  <c r="V69"/>
  <c r="W68"/>
  <c r="V68"/>
  <c r="W67"/>
  <c r="V67"/>
  <c r="W66"/>
  <c r="V66"/>
  <c r="W65"/>
  <c r="V65"/>
  <c r="W64"/>
  <c r="V64"/>
  <c r="W63"/>
  <c r="V63"/>
  <c r="W62"/>
  <c r="V62"/>
  <c r="W61"/>
  <c r="V61"/>
  <c r="W60"/>
  <c r="V60"/>
  <c r="W59"/>
  <c r="V59"/>
  <c r="W58"/>
  <c r="V58"/>
  <c r="W57"/>
  <c r="V57"/>
  <c r="W56"/>
  <c r="V56"/>
  <c r="W55"/>
  <c r="V55"/>
  <c r="W54"/>
  <c r="V54"/>
  <c r="W53"/>
  <c r="V53"/>
  <c r="W52"/>
  <c r="V52"/>
  <c r="W51"/>
  <c r="V51"/>
  <c r="W50"/>
  <c r="V50"/>
  <c r="W49"/>
  <c r="V49"/>
  <c r="W48"/>
  <c r="V48"/>
  <c r="W47"/>
  <c r="V47"/>
  <c r="W46"/>
  <c r="V46"/>
  <c r="W45"/>
  <c r="V45"/>
  <c r="W44"/>
  <c r="V44"/>
  <c r="W43"/>
  <c r="V43"/>
  <c r="W42"/>
  <c r="V42"/>
  <c r="W41"/>
  <c r="V41"/>
  <c r="W40"/>
  <c r="V40"/>
  <c r="W39"/>
  <c r="V39"/>
  <c r="W38"/>
  <c r="V38"/>
  <c r="W37"/>
  <c r="V37"/>
  <c r="W36"/>
  <c r="V36"/>
  <c r="W35"/>
  <c r="V35"/>
  <c r="W34"/>
  <c r="V34"/>
  <c r="W33"/>
  <c r="V33"/>
  <c r="W32"/>
  <c r="V32"/>
  <c r="W31"/>
  <c r="V31"/>
  <c r="W30"/>
  <c r="V30"/>
  <c r="W29"/>
  <c r="V29"/>
  <c r="W28"/>
  <c r="V28"/>
  <c r="W27"/>
  <c r="V27"/>
  <c r="W26"/>
  <c r="V26"/>
  <c r="W25"/>
  <c r="V25"/>
  <c r="W24"/>
  <c r="V24"/>
  <c r="W23"/>
  <c r="V23"/>
  <c r="W22"/>
  <c r="V22"/>
  <c r="W21"/>
  <c r="V21"/>
  <c r="W20"/>
  <c r="V20"/>
  <c r="W19"/>
  <c r="V19"/>
  <c r="W18"/>
  <c r="V18"/>
  <c r="W17"/>
  <c r="V17"/>
  <c r="W16"/>
  <c r="V16"/>
  <c r="W15"/>
  <c r="V15"/>
  <c r="W14"/>
  <c r="V14"/>
  <c r="W13"/>
  <c r="V13"/>
  <c r="Y5"/>
  <c r="X5"/>
  <c r="U5"/>
  <c r="T5"/>
  <c r="S5"/>
  <c r="R5"/>
  <c r="K6" i="4" s="1"/>
  <c r="Q5" i="3"/>
  <c r="P5"/>
  <c r="O5"/>
  <c r="M5"/>
  <c r="L5"/>
  <c r="K5"/>
  <c r="C6" i="4" s="1"/>
  <c r="J5" i="3"/>
  <c r="I5"/>
  <c r="H5"/>
  <c r="G5"/>
  <c r="H6" i="4" s="1"/>
  <c r="F5" i="3"/>
  <c r="G6" i="4" s="1"/>
  <c r="E5" i="3"/>
  <c r="F6" i="4" s="1"/>
  <c r="C5" i="3"/>
  <c r="V5"/>
  <c r="W5"/>
  <c r="L6" i="4"/>
  <c r="J6"/>
  <c r="D6"/>
  <c r="N5" i="3" l="1"/>
  <c r="I6" i="4" s="1"/>
</calcChain>
</file>

<file path=xl/sharedStrings.xml><?xml version="1.0" encoding="utf-8"?>
<sst xmlns="http://schemas.openxmlformats.org/spreadsheetml/2006/main" count="641" uniqueCount="316">
  <si>
    <t>W8X10</t>
  </si>
  <si>
    <t>W6X25</t>
  </si>
  <si>
    <t>W6X20</t>
  </si>
  <si>
    <t>W6X15</t>
  </si>
  <si>
    <t>W6X16</t>
  </si>
  <si>
    <t>W6X12</t>
  </si>
  <si>
    <t>W6X9</t>
  </si>
  <si>
    <t>W6X8.5</t>
  </si>
  <si>
    <t>W5X19</t>
  </si>
  <si>
    <t>W5X16</t>
  </si>
  <si>
    <t>W4X13</t>
  </si>
  <si>
    <t>G1</t>
  </si>
  <si>
    <t>W24X94</t>
  </si>
  <si>
    <t>W24X84</t>
  </si>
  <si>
    <t>W24X76</t>
  </si>
  <si>
    <t>W24X68</t>
  </si>
  <si>
    <t>W24X62</t>
  </si>
  <si>
    <t>W24X55</t>
  </si>
  <si>
    <t>W21X201</t>
  </si>
  <si>
    <t>W21X182</t>
  </si>
  <si>
    <t>W21X166</t>
  </si>
  <si>
    <t>W21X147</t>
  </si>
  <si>
    <t>W21X132</t>
  </si>
  <si>
    <t>W21X122</t>
  </si>
  <si>
    <t>W21X111</t>
  </si>
  <si>
    <t>W21X101</t>
  </si>
  <si>
    <t>W21X93</t>
  </si>
  <si>
    <t>W21X83</t>
  </si>
  <si>
    <t>W21X73</t>
  </si>
  <si>
    <t>W21X68</t>
  </si>
  <si>
    <t>W21X62</t>
  </si>
  <si>
    <t>W21X55</t>
  </si>
  <si>
    <t>W21X48</t>
  </si>
  <si>
    <t>W21X57</t>
  </si>
  <si>
    <t>W21X50</t>
  </si>
  <si>
    <t>W21X44</t>
  </si>
  <si>
    <t>W18x311</t>
  </si>
  <si>
    <t>W18x283</t>
  </si>
  <si>
    <t>W18x258</t>
  </si>
  <si>
    <t>W18x234</t>
  </si>
  <si>
    <t>W18x211</t>
  </si>
  <si>
    <t>W18x192</t>
  </si>
  <si>
    <t>W18X175</t>
  </si>
  <si>
    <t>W18X158</t>
  </si>
  <si>
    <t>W18X143</t>
  </si>
  <si>
    <t>W18X130</t>
  </si>
  <si>
    <t>W18X119</t>
  </si>
  <si>
    <t>W18X106</t>
  </si>
  <si>
    <t>W18X97</t>
  </si>
  <si>
    <t>W18X86</t>
  </si>
  <si>
    <t>W18X76</t>
  </si>
  <si>
    <t>W18X71</t>
  </si>
  <si>
    <t>W18X65</t>
  </si>
  <si>
    <t>W18X60</t>
  </si>
  <si>
    <t>W18X55</t>
  </si>
  <si>
    <t>W18X50</t>
  </si>
  <si>
    <t>W18X46</t>
  </si>
  <si>
    <t>W18X40</t>
  </si>
  <si>
    <t>W18X35</t>
  </si>
  <si>
    <t>W16X100</t>
  </si>
  <si>
    <t>W16X89</t>
  </si>
  <si>
    <t>W16X77</t>
  </si>
  <si>
    <t>W16X67</t>
  </si>
  <si>
    <t>W16X57</t>
  </si>
  <si>
    <t>W16X50</t>
  </si>
  <si>
    <t>W16X45</t>
  </si>
  <si>
    <t>W16X40</t>
  </si>
  <si>
    <t>W16X36</t>
  </si>
  <si>
    <t>W16X31</t>
  </si>
  <si>
    <t>W16X26</t>
  </si>
  <si>
    <t>W14X730</t>
  </si>
  <si>
    <t>W14X665</t>
  </si>
  <si>
    <t>W14X605</t>
  </si>
  <si>
    <t>W14X550</t>
  </si>
  <si>
    <t>W14X500</t>
  </si>
  <si>
    <t>W14X455</t>
  </si>
  <si>
    <t>W14X426</t>
  </si>
  <si>
    <t>W14X398</t>
  </si>
  <si>
    <t>W14X370</t>
  </si>
  <si>
    <t>W14X342</t>
  </si>
  <si>
    <t>W14X311</t>
  </si>
  <si>
    <t>W14X283</t>
  </si>
  <si>
    <t>W14X257</t>
  </si>
  <si>
    <t>W14X233</t>
  </si>
  <si>
    <t>W14X211</t>
  </si>
  <si>
    <t>W14X193</t>
  </si>
  <si>
    <t>W14X176</t>
  </si>
  <si>
    <t>W14X159</t>
  </si>
  <si>
    <t>W14X145</t>
  </si>
  <si>
    <t>W14X132</t>
  </si>
  <si>
    <t>W14X120</t>
  </si>
  <si>
    <t>W14X109</t>
  </si>
  <si>
    <t>W14X99</t>
  </si>
  <si>
    <t>W14X90</t>
  </si>
  <si>
    <t>W14X82</t>
  </si>
  <si>
    <t>W14X74</t>
  </si>
  <si>
    <t>W14X68</t>
  </si>
  <si>
    <t>W14X61</t>
  </si>
  <si>
    <t>W14X53</t>
  </si>
  <si>
    <t>W14X48</t>
  </si>
  <si>
    <t>W14X43</t>
  </si>
  <si>
    <t>W14X38</t>
  </si>
  <si>
    <t>W14X34</t>
  </si>
  <si>
    <t>W14X30</t>
  </si>
  <si>
    <t>W14X26</t>
  </si>
  <si>
    <t>W14X22</t>
  </si>
  <si>
    <t>W12X336</t>
  </si>
  <si>
    <t>W12X305</t>
  </si>
  <si>
    <t>W12X279</t>
  </si>
  <si>
    <t>W12X252</t>
  </si>
  <si>
    <t>W12X230</t>
  </si>
  <si>
    <t>W12X210</t>
  </si>
  <si>
    <t>W12X190</t>
  </si>
  <si>
    <t>W12X170</t>
  </si>
  <si>
    <t>W12X152</t>
  </si>
  <si>
    <t>W12X136</t>
  </si>
  <si>
    <t>W12X120</t>
  </si>
  <si>
    <t>W12X106</t>
  </si>
  <si>
    <t>W12X96</t>
  </si>
  <si>
    <t>W12X87</t>
  </si>
  <si>
    <t>W12X79</t>
  </si>
  <si>
    <t>W12X72</t>
  </si>
  <si>
    <t>W12X65</t>
  </si>
  <si>
    <t>W12X58</t>
  </si>
  <si>
    <t>W12X53</t>
  </si>
  <si>
    <t>W12X50</t>
  </si>
  <si>
    <t>W12X45</t>
  </si>
  <si>
    <t>W12X40</t>
  </si>
  <si>
    <t>W12X35</t>
  </si>
  <si>
    <t>W12X30</t>
  </si>
  <si>
    <t>W12X26</t>
  </si>
  <si>
    <t>W12X22</t>
  </si>
  <si>
    <t>W12X19</t>
  </si>
  <si>
    <t>W12X16</t>
  </si>
  <si>
    <t>W12X14</t>
  </si>
  <si>
    <t>W10X112</t>
  </si>
  <si>
    <t>W10X100</t>
  </si>
  <si>
    <t>W10X88</t>
  </si>
  <si>
    <t>W10X77</t>
  </si>
  <si>
    <t>W10X68</t>
  </si>
  <si>
    <t>W10X60</t>
  </si>
  <si>
    <t>W10X54</t>
  </si>
  <si>
    <t>W10X49</t>
  </si>
  <si>
    <t>W10X45</t>
  </si>
  <si>
    <t>W10X39</t>
  </si>
  <si>
    <t>W10X33</t>
  </si>
  <si>
    <t>W10X30</t>
  </si>
  <si>
    <t>W10X26</t>
  </si>
  <si>
    <t>W10X22</t>
  </si>
  <si>
    <t>W10X19</t>
  </si>
  <si>
    <t>W10X17</t>
  </si>
  <si>
    <t>W10X15</t>
  </si>
  <si>
    <t>W10X12</t>
  </si>
  <si>
    <t>W8X67</t>
  </si>
  <si>
    <t>W8X58</t>
  </si>
  <si>
    <t>W8X48</t>
  </si>
  <si>
    <t>W8X40</t>
  </si>
  <si>
    <t>W8X35</t>
  </si>
  <si>
    <t>W8X31</t>
  </si>
  <si>
    <t>W8X28</t>
  </si>
  <si>
    <t>W8X24</t>
  </si>
  <si>
    <t>W8X21</t>
  </si>
  <si>
    <t>W8X18</t>
  </si>
  <si>
    <t>W8X15</t>
  </si>
  <si>
    <t>W8X13</t>
  </si>
  <si>
    <t>Shape</t>
  </si>
  <si>
    <t>Area,
A</t>
  </si>
  <si>
    <t>Depth,
d</t>
  </si>
  <si>
    <t>Web</t>
  </si>
  <si>
    <t>Flange</t>
  </si>
  <si>
    <t>Distance</t>
  </si>
  <si>
    <t>Nom-</t>
  </si>
  <si>
    <t>Compact</t>
  </si>
  <si>
    <t>Axis X-X</t>
  </si>
  <si>
    <t>Axis Y-Y</t>
  </si>
  <si>
    <r>
      <t>r</t>
    </r>
    <r>
      <rPr>
        <vertAlign val="subscript"/>
        <sz val="10"/>
        <rFont val="Times New Roman"/>
        <family val="1"/>
      </rPr>
      <t>ts</t>
    </r>
  </si>
  <si>
    <r>
      <t>h</t>
    </r>
    <r>
      <rPr>
        <vertAlign val="subscript"/>
        <sz val="10"/>
        <rFont val="Times New Roman"/>
        <family val="1"/>
      </rPr>
      <t>0</t>
    </r>
  </si>
  <si>
    <t>Torsional</t>
  </si>
  <si>
    <t>Thick.</t>
  </si>
  <si>
    <t>Width,</t>
  </si>
  <si>
    <t>K</t>
  </si>
  <si>
    <t>K1</t>
  </si>
  <si>
    <t>inal</t>
  </si>
  <si>
    <t>Section</t>
  </si>
  <si>
    <t>Properties</t>
  </si>
  <si>
    <r>
      <t>t</t>
    </r>
    <r>
      <rPr>
        <vertAlign val="subscript"/>
        <sz val="10"/>
        <rFont val="Times New Roman"/>
        <family val="1"/>
      </rPr>
      <t>w</t>
    </r>
  </si>
  <si>
    <r>
      <t>b</t>
    </r>
    <r>
      <rPr>
        <vertAlign val="subscript"/>
        <sz val="10"/>
        <rFont val="Times New Roman"/>
        <family val="1"/>
      </rPr>
      <t>f</t>
    </r>
  </si>
  <si>
    <r>
      <t>t</t>
    </r>
    <r>
      <rPr>
        <vertAlign val="subscript"/>
        <sz val="10"/>
        <rFont val="Times New Roman"/>
        <family val="1"/>
      </rPr>
      <t>f</t>
    </r>
  </si>
  <si>
    <r>
      <t>K</t>
    </r>
    <r>
      <rPr>
        <vertAlign val="subscript"/>
        <sz val="10"/>
        <rFont val="Times New Roman"/>
        <family val="1"/>
      </rPr>
      <t>des</t>
    </r>
  </si>
  <si>
    <r>
      <t>K</t>
    </r>
    <r>
      <rPr>
        <vertAlign val="subscript"/>
        <sz val="10"/>
        <rFont val="Times New Roman"/>
        <family val="1"/>
      </rPr>
      <t>det</t>
    </r>
  </si>
  <si>
    <t>Wt.</t>
  </si>
  <si>
    <t>Criteria</t>
  </si>
  <si>
    <t>I</t>
  </si>
  <si>
    <t>S</t>
  </si>
  <si>
    <t>r</t>
  </si>
  <si>
    <t>Z</t>
  </si>
  <si>
    <t>J</t>
  </si>
  <si>
    <t>Cw</t>
  </si>
  <si>
    <r>
      <t>in</t>
    </r>
    <r>
      <rPr>
        <vertAlign val="superscript"/>
        <sz val="10"/>
        <rFont val="Times New Roman"/>
        <family val="1"/>
      </rPr>
      <t>2</t>
    </r>
  </si>
  <si>
    <t>in</t>
  </si>
  <si>
    <t>lb/ft</t>
  </si>
  <si>
    <r>
      <t>b</t>
    </r>
    <r>
      <rPr>
        <vertAlign val="subscript"/>
        <sz val="10"/>
        <rFont val="Times New Roman"/>
        <family val="1"/>
      </rPr>
      <t>f</t>
    </r>
    <r>
      <rPr>
        <sz val="10"/>
        <rFont val="Times New Roman"/>
        <family val="1"/>
      </rPr>
      <t>/2t</t>
    </r>
    <r>
      <rPr>
        <vertAlign val="subscript"/>
        <sz val="10"/>
        <rFont val="Times New Roman"/>
        <family val="1"/>
      </rPr>
      <t>f</t>
    </r>
  </si>
  <si>
    <r>
      <t>h/t</t>
    </r>
    <r>
      <rPr>
        <vertAlign val="subscript"/>
        <sz val="10"/>
        <rFont val="Times New Roman"/>
        <family val="1"/>
      </rPr>
      <t>w</t>
    </r>
  </si>
  <si>
    <r>
      <t>in</t>
    </r>
    <r>
      <rPr>
        <vertAlign val="superscript"/>
        <sz val="10"/>
        <rFont val="Times New Roman"/>
        <family val="1"/>
      </rPr>
      <t>4</t>
    </r>
  </si>
  <si>
    <r>
      <t>in</t>
    </r>
    <r>
      <rPr>
        <vertAlign val="superscript"/>
        <sz val="10"/>
        <rFont val="Times New Roman"/>
        <family val="1"/>
      </rPr>
      <t>3</t>
    </r>
  </si>
  <si>
    <r>
      <t>in</t>
    </r>
    <r>
      <rPr>
        <vertAlign val="superscript"/>
        <sz val="10"/>
        <rFont val="Times New Roman"/>
        <family val="1"/>
      </rPr>
      <t>6</t>
    </r>
  </si>
  <si>
    <t>W44X335</t>
  </si>
  <si>
    <t>W44X290</t>
  </si>
  <si>
    <t>W44X262</t>
  </si>
  <si>
    <t>W44X230</t>
  </si>
  <si>
    <t>W40X593</t>
  </si>
  <si>
    <t>W40X503</t>
  </si>
  <si>
    <t>W40X431</t>
  </si>
  <si>
    <t>W40X397</t>
  </si>
  <si>
    <t>W40X372</t>
  </si>
  <si>
    <t>W40X362</t>
  </si>
  <si>
    <t>W40X324</t>
  </si>
  <si>
    <t>W40X297</t>
  </si>
  <si>
    <t>W40X277</t>
  </si>
  <si>
    <t>W40X249</t>
  </si>
  <si>
    <t>W40X215</t>
  </si>
  <si>
    <t>W40X199</t>
  </si>
  <si>
    <t>W40X392</t>
  </si>
  <si>
    <t>W40X331</t>
  </si>
  <si>
    <t>W40X327</t>
  </si>
  <si>
    <t>W40X294</t>
  </si>
  <si>
    <t>W40X278</t>
  </si>
  <si>
    <t>W40X264</t>
  </si>
  <si>
    <t>W40X235</t>
  </si>
  <si>
    <t>W40X211</t>
  </si>
  <si>
    <t>W40X183</t>
  </si>
  <si>
    <t>W40X167</t>
  </si>
  <si>
    <t>W40X149</t>
  </si>
  <si>
    <t>W36X800</t>
  </si>
  <si>
    <t>W36X652</t>
  </si>
  <si>
    <t>W36X529</t>
  </si>
  <si>
    <t>W36X487</t>
  </si>
  <si>
    <t>W36X441</t>
  </si>
  <si>
    <t>W36X395</t>
  </si>
  <si>
    <t>W36X361</t>
  </si>
  <si>
    <t>W36X330</t>
  </si>
  <si>
    <t>W36X302</t>
  </si>
  <si>
    <t>W36X282</t>
  </si>
  <si>
    <t>W36X262</t>
  </si>
  <si>
    <t>W36X247</t>
  </si>
  <si>
    <t>W36X231</t>
  </si>
  <si>
    <t>W36X256</t>
  </si>
  <si>
    <t>W36X232</t>
  </si>
  <si>
    <t>W36X210</t>
  </si>
  <si>
    <t>W36X194</t>
  </si>
  <si>
    <t>W36X182</t>
  </si>
  <si>
    <t>W36X170</t>
  </si>
  <si>
    <t>W36X160</t>
  </si>
  <si>
    <t>W36X150</t>
  </si>
  <si>
    <t>W36X135</t>
  </si>
  <si>
    <t>W33X387</t>
  </si>
  <si>
    <t>W33X354</t>
  </si>
  <si>
    <t>W33X318</t>
  </si>
  <si>
    <t>W33X291</t>
  </si>
  <si>
    <t>W33X263</t>
  </si>
  <si>
    <t>W33X241</t>
  </si>
  <si>
    <t>W33X221</t>
  </si>
  <si>
    <t>W33X201</t>
  </si>
  <si>
    <t>W33X169</t>
  </si>
  <si>
    <t>W33X152</t>
  </si>
  <si>
    <t>W33X141</t>
  </si>
  <si>
    <t>W33X130</t>
  </si>
  <si>
    <t>W33X118</t>
  </si>
  <si>
    <t>W30X391</t>
  </si>
  <si>
    <t>W30X357</t>
  </si>
  <si>
    <t>W30X326</t>
  </si>
  <si>
    <t>W30X292</t>
  </si>
  <si>
    <t>W30X261</t>
  </si>
  <si>
    <t>W30X235</t>
  </si>
  <si>
    <t>W30X211</t>
  </si>
  <si>
    <t>W30X191</t>
  </si>
  <si>
    <t>W30X173</t>
  </si>
  <si>
    <t>W30X148</t>
  </si>
  <si>
    <t>W30X132</t>
  </si>
  <si>
    <t>W30X124</t>
  </si>
  <si>
    <t>W30X116</t>
  </si>
  <si>
    <t>W30X108</t>
  </si>
  <si>
    <t>W30X99</t>
  </si>
  <si>
    <t>W30X90</t>
  </si>
  <si>
    <t>W27X539</t>
  </si>
  <si>
    <t>W27X368</t>
  </si>
  <si>
    <t>W27X336</t>
  </si>
  <si>
    <t>W27X307</t>
  </si>
  <si>
    <t>W27X281</t>
  </si>
  <si>
    <t>W27X258</t>
  </si>
  <si>
    <t>W27X235</t>
  </si>
  <si>
    <t>W27X217</t>
  </si>
  <si>
    <t>W27X194</t>
  </si>
  <si>
    <t>W27X178</t>
  </si>
  <si>
    <t>W27X161</t>
  </si>
  <si>
    <t>W27X146</t>
  </si>
  <si>
    <t>W27X129</t>
  </si>
  <si>
    <t>W27X114</t>
  </si>
  <si>
    <t>W27X102</t>
  </si>
  <si>
    <t>W27X94</t>
  </si>
  <si>
    <t>W27X84</t>
  </si>
  <si>
    <t>W24X370</t>
  </si>
  <si>
    <t>W24X335</t>
  </si>
  <si>
    <t>W24X306</t>
  </si>
  <si>
    <t>W24X279</t>
  </si>
  <si>
    <t>W24X250</t>
  </si>
  <si>
    <t>W24X229</t>
  </si>
  <si>
    <t>W24X207</t>
  </si>
  <si>
    <t>W24X192</t>
  </si>
  <si>
    <t>W24X176</t>
  </si>
  <si>
    <t>W24X162</t>
  </si>
  <si>
    <t>W24X146</t>
  </si>
  <si>
    <t>W24X131</t>
  </si>
  <si>
    <t>W24X117</t>
  </si>
  <si>
    <t>W24X104</t>
  </si>
  <si>
    <t>W24X103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</si>
</sst>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0.0000"/>
    <numFmt numFmtId="167" formatCode="#,##0.000"/>
  </numFmts>
  <fonts count="6">
    <font>
      <sz val="10"/>
      <name val="Times New Roman"/>
    </font>
    <font>
      <sz val="10"/>
      <name val="Times New Roman"/>
      <family val="1"/>
    </font>
    <font>
      <vertAlign val="subscript"/>
      <sz val="10"/>
      <name val="Times New Roman"/>
      <family val="1"/>
    </font>
    <font>
      <vertAlign val="superscript"/>
      <sz val="10"/>
      <name val="Times New Roman"/>
      <family val="1"/>
    </font>
    <font>
      <sz val="10"/>
      <color indexed="16"/>
      <name val="Times New Roman"/>
      <family val="1"/>
    </font>
    <font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/>
    <xf numFmtId="0" fontId="1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Alignment="1" applyProtection="1">
      <alignment horizontal="center"/>
      <protection locked="0"/>
    </xf>
    <xf numFmtId="165" fontId="1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5" fontId="1" fillId="0" borderId="0" xfId="0" applyNumberFormat="1" applyFont="1" applyFill="1" applyBorder="1" applyAlignment="1" applyProtection="1">
      <alignment horizontal="center"/>
      <protection locked="0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Border="1" applyAlignment="1"/>
    <xf numFmtId="0" fontId="0" fillId="0" borderId="0" xfId="0" applyProtection="1"/>
    <xf numFmtId="0" fontId="0" fillId="0" borderId="0" xfId="0" applyFill="1" applyProtection="1"/>
    <xf numFmtId="0" fontId="1" fillId="0" borderId="0" xfId="0" applyNumberFormat="1" applyFont="1" applyFill="1" applyAlignment="1" applyProtection="1">
      <alignment horizontal="center"/>
    </xf>
    <xf numFmtId="0" fontId="0" fillId="2" borderId="0" xfId="0" applyFill="1" applyProtection="1"/>
    <xf numFmtId="0" fontId="0" fillId="0" borderId="0" xfId="0" applyAlignment="1" applyProtection="1">
      <alignment horizontal="right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165" fontId="1" fillId="0" borderId="0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protection locked="0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5" borderId="1" xfId="0" applyNumberFormat="1" applyFill="1" applyBorder="1" applyAlignment="1" applyProtection="1">
      <alignment horizontal="center"/>
    </xf>
    <xf numFmtId="167" fontId="0" fillId="5" borderId="1" xfId="0" applyNumberForma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/>
  <dimension ref="B1:AD382"/>
  <sheetViews>
    <sheetView tabSelected="1" zoomScaleNormal="100" workbookViewId="0">
      <selection activeCell="B6" sqref="B6"/>
    </sheetView>
  </sheetViews>
  <sheetFormatPr defaultColWidth="8.83203125" defaultRowHeight="12.75"/>
  <cols>
    <col min="1" max="1" width="4.83203125" style="35" customWidth="1"/>
    <col min="2" max="2" width="11.6640625" style="35" customWidth="1"/>
    <col min="3" max="4" width="13.83203125" style="35" customWidth="1"/>
    <col min="5" max="5" width="14" style="35" customWidth="1"/>
    <col min="6" max="6" width="11.6640625" style="35" customWidth="1"/>
    <col min="7" max="7" width="12.1640625" style="35" customWidth="1"/>
    <col min="8" max="8" width="10.83203125" style="41" customWidth="1"/>
    <col min="9" max="9" width="9.83203125" style="35" bestFit="1" customWidth="1"/>
    <col min="10" max="10" width="8" style="35" customWidth="1"/>
    <col min="11" max="11" width="9.33203125" style="35" customWidth="1"/>
    <col min="12" max="12" width="8.1640625" style="35" customWidth="1"/>
    <col min="13" max="16" width="8.83203125" style="35"/>
    <col min="17" max="17" width="8.83203125" style="35" hidden="1" customWidth="1"/>
    <col min="18" max="20" width="8.83203125" style="35"/>
    <col min="21" max="21" width="11" style="35" bestFit="1" customWidth="1"/>
    <col min="22" max="22" width="4.83203125" style="35" bestFit="1" customWidth="1"/>
    <col min="23" max="23" width="6.83203125" style="35" customWidth="1"/>
    <col min="24" max="24" width="8.83203125" style="35"/>
    <col min="25" max="25" width="8.83203125" style="35" customWidth="1"/>
    <col min="26" max="26" width="3.83203125" style="35" customWidth="1"/>
    <col min="27" max="27" width="6.83203125" style="35" customWidth="1"/>
    <col min="28" max="28" width="12.83203125" style="35" customWidth="1"/>
    <col min="29" max="29" width="3.83203125" style="35" customWidth="1"/>
    <col min="30" max="30" width="9.83203125" style="38" customWidth="1"/>
    <col min="31" max="31" width="8.83203125" style="35" customWidth="1"/>
    <col min="32" max="32" width="2.33203125" style="35" bestFit="1" customWidth="1"/>
    <col min="33" max="33" width="6.83203125" style="35" customWidth="1"/>
    <col min="34" max="34" width="12.83203125" style="35" customWidth="1"/>
    <col min="35" max="35" width="3.83203125" style="35" customWidth="1"/>
    <col min="36" max="37" width="8.83203125" style="35"/>
    <col min="38" max="38" width="12.83203125" style="35" bestFit="1" customWidth="1"/>
    <col min="39" max="16384" width="8.83203125" style="35"/>
  </cols>
  <sheetData>
    <row r="1" spans="2:30" ht="14.25" customHeight="1">
      <c r="N1" s="40"/>
      <c r="O1" s="39"/>
      <c r="P1" s="42"/>
      <c r="Q1" s="37" t="s">
        <v>206</v>
      </c>
      <c r="AD1" s="35"/>
    </row>
    <row r="2" spans="2:30" ht="14.25" customHeight="1">
      <c r="B2" s="57" t="s">
        <v>165</v>
      </c>
      <c r="C2" s="45" t="s">
        <v>171</v>
      </c>
      <c r="D2" s="60" t="s">
        <v>166</v>
      </c>
      <c r="E2" s="60" t="s">
        <v>167</v>
      </c>
      <c r="F2" s="44" t="s">
        <v>168</v>
      </c>
      <c r="G2" s="61" t="s">
        <v>169</v>
      </c>
      <c r="H2" s="62"/>
      <c r="I2" s="63" t="s">
        <v>173</v>
      </c>
      <c r="J2" s="64"/>
      <c r="K2" s="63" t="s">
        <v>174</v>
      </c>
      <c r="L2" s="65"/>
      <c r="N2" s="41"/>
      <c r="O2" s="39"/>
      <c r="P2" s="42"/>
      <c r="Q2" s="37" t="s">
        <v>207</v>
      </c>
      <c r="AD2" s="35"/>
    </row>
    <row r="3" spans="2:30" ht="14.25" customHeight="1">
      <c r="B3" s="58"/>
      <c r="C3" s="47" t="s">
        <v>182</v>
      </c>
      <c r="D3" s="58"/>
      <c r="E3" s="58"/>
      <c r="F3" s="45" t="s">
        <v>178</v>
      </c>
      <c r="G3" s="55" t="s">
        <v>179</v>
      </c>
      <c r="H3" s="46" t="s">
        <v>178</v>
      </c>
      <c r="I3" s="66"/>
      <c r="J3" s="67"/>
      <c r="K3" s="66"/>
      <c r="L3" s="68"/>
      <c r="Q3" s="37" t="s">
        <v>208</v>
      </c>
      <c r="AD3" s="35"/>
    </row>
    <row r="4" spans="2:30" ht="13.5" customHeight="1">
      <c r="B4" s="58"/>
      <c r="C4" s="48" t="s">
        <v>190</v>
      </c>
      <c r="D4" s="59"/>
      <c r="E4" s="59"/>
      <c r="F4" s="48" t="s">
        <v>185</v>
      </c>
      <c r="G4" s="56" t="s">
        <v>186</v>
      </c>
      <c r="H4" s="49" t="s">
        <v>187</v>
      </c>
      <c r="I4" s="50" t="s">
        <v>192</v>
      </c>
      <c r="J4" s="51" t="s">
        <v>193</v>
      </c>
      <c r="K4" s="50" t="s">
        <v>192</v>
      </c>
      <c r="L4" s="52" t="s">
        <v>193</v>
      </c>
      <c r="N4" s="40"/>
      <c r="Q4" s="37" t="s">
        <v>209</v>
      </c>
      <c r="AD4" s="35"/>
    </row>
    <row r="5" spans="2:30" ht="14.25" customHeight="1">
      <c r="B5" s="59"/>
      <c r="C5" s="44" t="s">
        <v>200</v>
      </c>
      <c r="D5" s="44" t="s">
        <v>198</v>
      </c>
      <c r="E5" s="53" t="s">
        <v>199</v>
      </c>
      <c r="F5" s="53" t="s">
        <v>199</v>
      </c>
      <c r="G5" s="54" t="s">
        <v>199</v>
      </c>
      <c r="H5" s="53" t="s">
        <v>199</v>
      </c>
      <c r="I5" s="44" t="s">
        <v>203</v>
      </c>
      <c r="J5" s="44" t="s">
        <v>204</v>
      </c>
      <c r="K5" s="44" t="s">
        <v>203</v>
      </c>
      <c r="L5" s="44" t="s">
        <v>204</v>
      </c>
      <c r="Q5" s="37" t="s">
        <v>210</v>
      </c>
      <c r="AD5" s="35"/>
    </row>
    <row r="6" spans="2:30" ht="14.25" customHeight="1">
      <c r="B6" s="43" t="s">
        <v>206</v>
      </c>
      <c r="C6" s="90">
        <f>Sheet2!K5</f>
        <v>335</v>
      </c>
      <c r="D6" s="90">
        <f>Sheet2!C5</f>
        <v>98.5</v>
      </c>
      <c r="E6" s="90">
        <f>Sheet2!D5</f>
        <v>44</v>
      </c>
      <c r="F6" s="90">
        <f>Sheet2!E5</f>
        <v>1.03</v>
      </c>
      <c r="G6" s="90">
        <f>Sheet2!F5</f>
        <v>15.9</v>
      </c>
      <c r="H6" s="91">
        <f>Sheet2!G5</f>
        <v>1.77</v>
      </c>
      <c r="I6" s="90">
        <f>Sheet2!N5</f>
        <v>31100</v>
      </c>
      <c r="J6" s="90">
        <f>Sheet2!O5</f>
        <v>1410</v>
      </c>
      <c r="K6" s="90">
        <f>Sheet2!R5</f>
        <v>1200</v>
      </c>
      <c r="L6" s="90">
        <f>Sheet2!S5</f>
        <v>150</v>
      </c>
      <c r="Q6" s="37" t="s">
        <v>211</v>
      </c>
      <c r="AD6" s="35"/>
    </row>
    <row r="7" spans="2:30" ht="13.5" customHeight="1">
      <c r="H7" s="35"/>
      <c r="Q7" s="37" t="s">
        <v>212</v>
      </c>
      <c r="AD7" s="35"/>
    </row>
    <row r="8" spans="2:30" ht="12.75" customHeight="1">
      <c r="B8" s="36"/>
      <c r="C8" s="36"/>
      <c r="D8" s="36"/>
      <c r="E8" s="36"/>
      <c r="F8" s="36"/>
      <c r="G8" s="36"/>
      <c r="H8" s="36"/>
      <c r="L8" s="36"/>
      <c r="Q8" s="37" t="s">
        <v>213</v>
      </c>
      <c r="AD8" s="35"/>
    </row>
    <row r="9" spans="2:30" ht="12.75" customHeight="1">
      <c r="B9" s="36"/>
      <c r="C9" s="36"/>
      <c r="D9" s="36"/>
      <c r="E9" s="36"/>
      <c r="F9" s="36"/>
      <c r="G9" s="36"/>
      <c r="H9" s="36"/>
      <c r="L9" s="36"/>
      <c r="Q9" s="37" t="s">
        <v>214</v>
      </c>
      <c r="AD9" s="35"/>
    </row>
    <row r="10" spans="2:30" ht="12.75" customHeight="1">
      <c r="B10" s="36"/>
      <c r="C10" s="36"/>
      <c r="D10" s="36"/>
      <c r="E10" s="36"/>
      <c r="F10" s="36"/>
      <c r="G10" s="36"/>
      <c r="H10" s="36"/>
      <c r="Q10" s="37" t="s">
        <v>215</v>
      </c>
      <c r="AD10" s="35"/>
    </row>
    <row r="11" spans="2:30" ht="13.5" customHeight="1">
      <c r="B11" s="36"/>
      <c r="C11" s="36"/>
      <c r="D11" s="36"/>
      <c r="E11" s="36"/>
      <c r="F11" s="36"/>
      <c r="G11" s="36"/>
      <c r="H11" s="36"/>
      <c r="Q11" s="37" t="s">
        <v>216</v>
      </c>
      <c r="AD11" s="35"/>
    </row>
    <row r="12" spans="2:30">
      <c r="B12" s="36"/>
      <c r="C12" s="36"/>
      <c r="D12" s="36"/>
      <c r="E12" s="36"/>
      <c r="F12" s="36"/>
      <c r="G12" s="36"/>
      <c r="H12" s="36"/>
      <c r="Q12" s="37" t="s">
        <v>217</v>
      </c>
      <c r="AD12" s="35"/>
    </row>
    <row r="13" spans="2:30" ht="20.25" customHeight="1">
      <c r="B13" s="36"/>
      <c r="C13" s="36"/>
      <c r="D13" s="36"/>
      <c r="E13" s="36"/>
      <c r="F13" s="36"/>
      <c r="G13" s="36"/>
      <c r="H13" s="36"/>
      <c r="Q13" s="37" t="s">
        <v>218</v>
      </c>
      <c r="AD13" s="35"/>
    </row>
    <row r="14" spans="2:30" ht="12.75" customHeight="1">
      <c r="B14" s="36"/>
      <c r="C14" s="36"/>
      <c r="D14" s="36"/>
      <c r="E14" s="36"/>
      <c r="F14" s="36"/>
      <c r="G14" s="36"/>
      <c r="H14" s="36"/>
      <c r="Q14" s="37" t="s">
        <v>219</v>
      </c>
      <c r="AD14" s="35"/>
    </row>
    <row r="15" spans="2:30" ht="12.75" customHeight="1">
      <c r="B15" s="36"/>
      <c r="C15" s="36"/>
      <c r="D15" s="36"/>
      <c r="E15" s="36"/>
      <c r="F15" s="36"/>
      <c r="G15" s="36"/>
      <c r="H15" s="36"/>
      <c r="Q15" s="37" t="s">
        <v>220</v>
      </c>
      <c r="AD15" s="35"/>
    </row>
    <row r="16" spans="2:30" ht="12.75" customHeight="1">
      <c r="B16" s="36"/>
      <c r="C16" s="36"/>
      <c r="D16" s="36"/>
      <c r="E16" s="36"/>
      <c r="F16" s="36"/>
      <c r="G16" s="36"/>
      <c r="H16" s="36"/>
      <c r="Q16" s="37" t="s">
        <v>221</v>
      </c>
      <c r="AD16" s="35"/>
    </row>
    <row r="17" spans="2:30">
      <c r="B17" s="36"/>
      <c r="C17" s="36"/>
      <c r="D17" s="36"/>
      <c r="E17" s="36"/>
      <c r="F17" s="36"/>
      <c r="G17" s="36"/>
      <c r="H17" s="36"/>
      <c r="Q17" s="37" t="s">
        <v>222</v>
      </c>
      <c r="AD17" s="35"/>
    </row>
    <row r="18" spans="2:30">
      <c r="B18" s="36"/>
      <c r="C18" s="36"/>
      <c r="D18" s="36"/>
      <c r="E18" s="36"/>
      <c r="F18" s="36"/>
      <c r="G18" s="36"/>
      <c r="H18" s="36"/>
      <c r="Q18" s="37" t="s">
        <v>223</v>
      </c>
      <c r="AD18" s="35"/>
    </row>
    <row r="19" spans="2:30">
      <c r="B19" s="36"/>
      <c r="C19" s="36"/>
      <c r="D19" s="36"/>
      <c r="E19" s="36"/>
      <c r="F19" s="36"/>
      <c r="G19" s="36"/>
      <c r="H19" s="36"/>
      <c r="Q19" s="37" t="s">
        <v>224</v>
      </c>
      <c r="AD19" s="35"/>
    </row>
    <row r="20" spans="2:30">
      <c r="B20" s="36"/>
      <c r="C20" s="36"/>
      <c r="D20" s="36"/>
      <c r="E20" s="36"/>
      <c r="F20" s="36"/>
      <c r="G20" s="36"/>
      <c r="H20" s="36"/>
      <c r="Q20" s="19" t="s">
        <v>225</v>
      </c>
      <c r="AD20" s="35"/>
    </row>
    <row r="21" spans="2:30">
      <c r="B21" s="36"/>
      <c r="C21" s="36"/>
      <c r="D21" s="36"/>
      <c r="E21" s="36"/>
      <c r="F21" s="36"/>
      <c r="G21" s="36"/>
      <c r="H21" s="36"/>
      <c r="Q21" s="37" t="s">
        <v>226</v>
      </c>
      <c r="AD21" s="35"/>
    </row>
    <row r="22" spans="2:30">
      <c r="B22" s="36"/>
      <c r="C22" s="36"/>
      <c r="D22" s="36"/>
      <c r="E22" s="36"/>
      <c r="F22" s="36"/>
      <c r="G22" s="36"/>
      <c r="H22" s="36"/>
      <c r="Q22" s="37" t="s">
        <v>227</v>
      </c>
      <c r="AD22" s="35"/>
    </row>
    <row r="23" spans="2:30">
      <c r="B23" s="36"/>
      <c r="C23" s="36"/>
      <c r="D23" s="36"/>
      <c r="E23" s="36"/>
      <c r="F23" s="36"/>
      <c r="G23" s="36"/>
      <c r="H23" s="36"/>
      <c r="Q23" s="37" t="s">
        <v>228</v>
      </c>
      <c r="AD23" s="35"/>
    </row>
    <row r="24" spans="2:30">
      <c r="B24" s="36"/>
      <c r="C24" s="36"/>
      <c r="D24" s="36"/>
      <c r="E24" s="36"/>
      <c r="F24" s="36"/>
      <c r="G24" s="36"/>
      <c r="H24" s="36"/>
      <c r="Q24" s="37" t="s">
        <v>229</v>
      </c>
      <c r="AD24" s="35"/>
    </row>
    <row r="25" spans="2:30">
      <c r="B25" s="36"/>
      <c r="C25" s="36"/>
      <c r="D25" s="36"/>
      <c r="E25" s="36"/>
      <c r="F25" s="36"/>
      <c r="G25" s="36"/>
      <c r="H25" s="36"/>
      <c r="Q25" s="37" t="s">
        <v>230</v>
      </c>
      <c r="AD25" s="35"/>
    </row>
    <row r="26" spans="2:30">
      <c r="B26" s="36"/>
      <c r="C26" s="36"/>
      <c r="D26" s="36"/>
      <c r="E26" s="36"/>
      <c r="F26" s="36"/>
      <c r="G26" s="36"/>
      <c r="H26" s="36"/>
      <c r="K26" s="36"/>
      <c r="Q26" s="37" t="s">
        <v>231</v>
      </c>
      <c r="AD26" s="35"/>
    </row>
    <row r="27" spans="2:30">
      <c r="B27" s="36"/>
      <c r="C27" s="36"/>
      <c r="D27" s="36"/>
      <c r="E27" s="36"/>
      <c r="F27" s="36"/>
      <c r="G27" s="36"/>
      <c r="H27" s="36"/>
      <c r="Q27" s="37" t="s">
        <v>232</v>
      </c>
      <c r="AD27" s="35"/>
    </row>
    <row r="28" spans="2:30">
      <c r="B28" s="36"/>
      <c r="C28" s="36"/>
      <c r="D28" s="36"/>
      <c r="E28" s="36"/>
      <c r="F28" s="36"/>
      <c r="G28" s="36"/>
      <c r="H28" s="36"/>
      <c r="Q28" s="37" t="s">
        <v>233</v>
      </c>
      <c r="AD28" s="35"/>
    </row>
    <row r="29" spans="2:30">
      <c r="B29" s="36"/>
      <c r="C29" s="36"/>
      <c r="D29" s="36"/>
      <c r="E29" s="36"/>
      <c r="F29" s="36"/>
      <c r="G29" s="36"/>
      <c r="H29" s="36"/>
      <c r="Q29" s="37" t="s">
        <v>234</v>
      </c>
      <c r="AD29" s="35"/>
    </row>
    <row r="30" spans="2:30">
      <c r="B30" s="36"/>
      <c r="C30" s="36"/>
      <c r="D30" s="36"/>
      <c r="E30" s="36"/>
      <c r="F30" s="36"/>
      <c r="G30" s="36"/>
      <c r="H30" s="36"/>
      <c r="Q30" s="37" t="s">
        <v>235</v>
      </c>
      <c r="AD30" s="35"/>
    </row>
    <row r="31" spans="2:30">
      <c r="B31" s="36"/>
      <c r="C31" s="36"/>
      <c r="D31" s="36"/>
      <c r="E31" s="36"/>
      <c r="F31" s="36"/>
      <c r="G31" s="36"/>
      <c r="H31" s="36"/>
      <c r="Q31" s="37" t="s">
        <v>236</v>
      </c>
      <c r="AD31" s="35"/>
    </row>
    <row r="32" spans="2:30">
      <c r="B32" s="36"/>
      <c r="C32" s="36"/>
      <c r="D32" s="36"/>
      <c r="E32" s="36"/>
      <c r="F32" s="36"/>
      <c r="G32" s="36"/>
      <c r="H32" s="36"/>
      <c r="Q32" s="37" t="s">
        <v>237</v>
      </c>
      <c r="AD32" s="35"/>
    </row>
    <row r="33" spans="2:30">
      <c r="B33" s="36"/>
      <c r="C33" s="36"/>
      <c r="D33" s="36"/>
      <c r="E33" s="36"/>
      <c r="F33" s="36"/>
      <c r="G33" s="36"/>
      <c r="H33" s="36"/>
      <c r="Q33" s="37" t="s">
        <v>238</v>
      </c>
      <c r="AD33" s="35"/>
    </row>
    <row r="34" spans="2:30">
      <c r="B34" s="36"/>
      <c r="C34" s="36"/>
      <c r="D34" s="36"/>
      <c r="E34" s="36"/>
      <c r="F34" s="36"/>
      <c r="G34" s="36"/>
      <c r="H34" s="36"/>
      <c r="Q34" s="37" t="s">
        <v>239</v>
      </c>
      <c r="AD34" s="35"/>
    </row>
    <row r="35" spans="2:30">
      <c r="B35" s="36"/>
      <c r="C35" s="36"/>
      <c r="D35" s="36"/>
      <c r="E35" s="36"/>
      <c r="F35" s="36"/>
      <c r="G35" s="36"/>
      <c r="H35" s="36"/>
      <c r="Q35" s="37" t="s">
        <v>240</v>
      </c>
      <c r="AD35" s="35"/>
    </row>
    <row r="36" spans="2:30">
      <c r="B36" s="36"/>
      <c r="C36" s="36"/>
      <c r="D36" s="36"/>
      <c r="E36" s="36"/>
      <c r="F36" s="36"/>
      <c r="G36" s="36"/>
      <c r="H36" s="36"/>
      <c r="Q36" s="37" t="s">
        <v>241</v>
      </c>
      <c r="AD36" s="35"/>
    </row>
    <row r="37" spans="2:30">
      <c r="B37" s="36"/>
      <c r="C37" s="36"/>
      <c r="D37" s="36"/>
      <c r="E37" s="36"/>
      <c r="F37" s="36"/>
      <c r="G37" s="36"/>
      <c r="H37" s="36"/>
      <c r="Q37" s="37" t="s">
        <v>242</v>
      </c>
      <c r="AD37" s="35"/>
    </row>
    <row r="38" spans="2:30">
      <c r="B38" s="36"/>
      <c r="C38" s="36"/>
      <c r="D38" s="36"/>
      <c r="E38" s="36"/>
      <c r="F38" s="36"/>
      <c r="G38" s="36"/>
      <c r="H38" s="36"/>
      <c r="Q38" s="37" t="s">
        <v>243</v>
      </c>
      <c r="AD38" s="35"/>
    </row>
    <row r="39" spans="2:30">
      <c r="B39" s="36"/>
      <c r="C39" s="36"/>
      <c r="D39" s="36"/>
      <c r="E39" s="36"/>
      <c r="F39" s="36"/>
      <c r="G39" s="36"/>
      <c r="H39" s="36"/>
      <c r="Q39" s="37" t="s">
        <v>244</v>
      </c>
      <c r="AD39" s="35"/>
    </row>
    <row r="40" spans="2:30">
      <c r="B40" s="36"/>
      <c r="C40" s="36"/>
      <c r="D40" s="36"/>
      <c r="E40" s="36"/>
      <c r="F40" s="36"/>
      <c r="G40" s="36"/>
      <c r="H40" s="36"/>
      <c r="Q40" s="37" t="s">
        <v>245</v>
      </c>
      <c r="AD40" s="35"/>
    </row>
    <row r="41" spans="2:30">
      <c r="B41" s="36"/>
      <c r="C41" s="36"/>
      <c r="D41" s="36"/>
      <c r="E41" s="36"/>
      <c r="F41" s="36"/>
      <c r="G41" s="36"/>
      <c r="H41" s="36"/>
      <c r="Q41" s="37" t="s">
        <v>246</v>
      </c>
      <c r="AD41" s="35"/>
    </row>
    <row r="42" spans="2:30">
      <c r="B42" s="36"/>
      <c r="C42" s="36"/>
      <c r="D42" s="36"/>
      <c r="E42" s="36"/>
      <c r="F42" s="36"/>
      <c r="G42" s="36"/>
      <c r="H42" s="36"/>
      <c r="Q42" s="37" t="s">
        <v>247</v>
      </c>
      <c r="AD42" s="35"/>
    </row>
    <row r="43" spans="2:30">
      <c r="B43" s="36"/>
      <c r="C43" s="36"/>
      <c r="D43" s="36"/>
      <c r="E43" s="36"/>
      <c r="F43" s="36"/>
      <c r="G43" s="36"/>
      <c r="H43" s="36"/>
      <c r="Q43" s="37" t="s">
        <v>248</v>
      </c>
      <c r="AD43" s="35"/>
    </row>
    <row r="44" spans="2:30">
      <c r="B44" s="36"/>
      <c r="C44" s="36"/>
      <c r="D44" s="36"/>
      <c r="E44" s="36"/>
      <c r="F44" s="36"/>
      <c r="G44" s="36"/>
      <c r="H44" s="36"/>
      <c r="Q44" s="37" t="s">
        <v>249</v>
      </c>
      <c r="AD44" s="35"/>
    </row>
    <row r="45" spans="2:30">
      <c r="B45" s="36"/>
      <c r="C45" s="36"/>
      <c r="D45" s="36"/>
      <c r="E45" s="36"/>
      <c r="F45" s="36"/>
      <c r="G45" s="36"/>
      <c r="H45" s="36"/>
      <c r="Q45" s="37" t="s">
        <v>250</v>
      </c>
      <c r="AD45" s="35"/>
    </row>
    <row r="46" spans="2:30">
      <c r="B46" s="36"/>
      <c r="C46" s="36"/>
      <c r="D46" s="36"/>
      <c r="E46" s="36"/>
      <c r="F46" s="36"/>
      <c r="G46" s="36"/>
      <c r="H46" s="36"/>
      <c r="Q46" s="37" t="s">
        <v>251</v>
      </c>
      <c r="AD46" s="35"/>
    </row>
    <row r="47" spans="2:30">
      <c r="B47" s="36"/>
      <c r="C47" s="36"/>
      <c r="D47" s="36"/>
      <c r="E47" s="36"/>
      <c r="F47" s="36"/>
      <c r="G47" s="36"/>
      <c r="H47" s="36"/>
      <c r="Q47" s="37" t="s">
        <v>252</v>
      </c>
      <c r="AD47" s="35"/>
    </row>
    <row r="48" spans="2:30">
      <c r="B48" s="36"/>
      <c r="C48" s="36"/>
      <c r="D48" s="36"/>
      <c r="E48" s="36"/>
      <c r="F48" s="36"/>
      <c r="G48" s="36"/>
      <c r="H48" s="36"/>
      <c r="Q48" s="37" t="s">
        <v>253</v>
      </c>
      <c r="AD48" s="35"/>
    </row>
    <row r="49" spans="2:30">
      <c r="B49" s="36"/>
      <c r="C49" s="36"/>
      <c r="D49" s="36"/>
      <c r="E49" s="36"/>
      <c r="F49" s="36"/>
      <c r="G49" s="36"/>
      <c r="H49" s="36"/>
      <c r="Q49" s="37" t="s">
        <v>254</v>
      </c>
      <c r="AD49" s="35"/>
    </row>
    <row r="50" spans="2:30">
      <c r="B50" s="36"/>
      <c r="C50" s="36"/>
      <c r="D50" s="36"/>
      <c r="E50" s="36"/>
      <c r="F50" s="36"/>
      <c r="G50" s="36"/>
      <c r="H50" s="36"/>
      <c r="Q50" s="37" t="s">
        <v>255</v>
      </c>
      <c r="AD50" s="35"/>
    </row>
    <row r="51" spans="2:30">
      <c r="B51" s="36"/>
      <c r="C51" s="36"/>
      <c r="D51" s="36"/>
      <c r="E51" s="36"/>
      <c r="F51" s="36"/>
      <c r="G51" s="36"/>
      <c r="H51" s="36"/>
      <c r="Q51" s="37" t="s">
        <v>256</v>
      </c>
      <c r="AD51" s="35"/>
    </row>
    <row r="52" spans="2:30">
      <c r="B52" s="36"/>
      <c r="C52" s="36"/>
      <c r="D52" s="36"/>
      <c r="E52" s="36"/>
      <c r="F52" s="36"/>
      <c r="G52" s="36"/>
      <c r="H52" s="36"/>
      <c r="Q52" s="37" t="s">
        <v>257</v>
      </c>
      <c r="AD52" s="35"/>
    </row>
    <row r="53" spans="2:30">
      <c r="B53" s="36"/>
      <c r="C53" s="36"/>
      <c r="D53" s="36"/>
      <c r="E53" s="36"/>
      <c r="F53" s="36"/>
      <c r="G53" s="36"/>
      <c r="H53" s="36"/>
      <c r="Q53" s="37" t="s">
        <v>258</v>
      </c>
      <c r="AD53" s="35"/>
    </row>
    <row r="54" spans="2:30">
      <c r="B54" s="36"/>
      <c r="C54" s="36"/>
      <c r="D54" s="36"/>
      <c r="E54" s="36"/>
      <c r="F54" s="36"/>
      <c r="G54" s="36"/>
      <c r="H54" s="36"/>
      <c r="Q54" s="37" t="s">
        <v>259</v>
      </c>
      <c r="AD54" s="35"/>
    </row>
    <row r="55" spans="2:30">
      <c r="B55" s="36"/>
      <c r="C55" s="36"/>
      <c r="D55" s="36"/>
      <c r="E55" s="36"/>
      <c r="F55" s="36"/>
      <c r="G55" s="36"/>
      <c r="H55" s="36"/>
      <c r="Q55" s="37" t="s">
        <v>260</v>
      </c>
      <c r="AD55" s="35"/>
    </row>
    <row r="56" spans="2:30">
      <c r="B56" s="36"/>
      <c r="C56" s="36"/>
      <c r="D56" s="36"/>
      <c r="E56" s="36"/>
      <c r="F56" s="36"/>
      <c r="G56" s="36"/>
      <c r="H56" s="36"/>
      <c r="Q56" s="37" t="s">
        <v>261</v>
      </c>
      <c r="AD56" s="35"/>
    </row>
    <row r="57" spans="2:30">
      <c r="B57" s="36"/>
      <c r="C57" s="36"/>
      <c r="D57" s="36"/>
      <c r="E57" s="36"/>
      <c r="F57" s="36"/>
      <c r="G57" s="36"/>
      <c r="H57" s="36"/>
      <c r="Q57" s="37" t="s">
        <v>262</v>
      </c>
      <c r="AD57" s="35"/>
    </row>
    <row r="58" spans="2:30">
      <c r="B58" s="36"/>
      <c r="C58" s="36"/>
      <c r="D58" s="36"/>
      <c r="E58" s="36"/>
      <c r="F58" s="36"/>
      <c r="G58" s="36"/>
      <c r="H58" s="36"/>
      <c r="Q58" s="37" t="s">
        <v>263</v>
      </c>
      <c r="AD58" s="35"/>
    </row>
    <row r="59" spans="2:30">
      <c r="B59" s="36"/>
      <c r="C59" s="36"/>
      <c r="D59" s="36"/>
      <c r="E59" s="36"/>
      <c r="F59" s="36"/>
      <c r="G59" s="36"/>
      <c r="H59" s="36"/>
      <c r="Q59" s="37" t="s">
        <v>264</v>
      </c>
      <c r="AD59" s="35"/>
    </row>
    <row r="60" spans="2:30">
      <c r="B60" s="36"/>
      <c r="C60" s="36"/>
      <c r="D60" s="36"/>
      <c r="E60" s="36"/>
      <c r="F60" s="36"/>
      <c r="G60" s="36"/>
      <c r="H60" s="36"/>
      <c r="Q60" s="37" t="s">
        <v>265</v>
      </c>
      <c r="AD60" s="35"/>
    </row>
    <row r="61" spans="2:30">
      <c r="B61" s="36"/>
      <c r="C61" s="36"/>
      <c r="D61" s="36"/>
      <c r="E61" s="36"/>
      <c r="F61" s="36"/>
      <c r="G61" s="36"/>
      <c r="H61" s="36"/>
      <c r="Q61" s="37" t="s">
        <v>266</v>
      </c>
      <c r="AD61" s="35"/>
    </row>
    <row r="62" spans="2:30">
      <c r="B62" s="36"/>
      <c r="C62" s="36"/>
      <c r="D62" s="36"/>
      <c r="E62" s="36"/>
      <c r="F62" s="36"/>
      <c r="G62" s="36"/>
      <c r="H62" s="36"/>
      <c r="Q62" s="37" t="s">
        <v>267</v>
      </c>
      <c r="AD62" s="35"/>
    </row>
    <row r="63" spans="2:30">
      <c r="B63" s="36"/>
      <c r="C63" s="36"/>
      <c r="D63" s="36"/>
      <c r="E63" s="36"/>
      <c r="F63" s="36"/>
      <c r="G63" s="36"/>
      <c r="H63" s="36"/>
      <c r="Q63" s="37" t="s">
        <v>268</v>
      </c>
      <c r="AD63" s="35"/>
    </row>
    <row r="64" spans="2:30">
      <c r="B64" s="36"/>
      <c r="C64" s="36"/>
      <c r="D64" s="36"/>
      <c r="E64" s="36"/>
      <c r="F64" s="36"/>
      <c r="G64" s="36"/>
      <c r="H64" s="36"/>
      <c r="Q64" s="37" t="s">
        <v>269</v>
      </c>
      <c r="AD64" s="35"/>
    </row>
    <row r="65" spans="2:30">
      <c r="B65" s="36"/>
      <c r="C65" s="36"/>
      <c r="D65" s="36"/>
      <c r="E65" s="36"/>
      <c r="F65" s="36"/>
      <c r="G65" s="36"/>
      <c r="H65" s="36"/>
      <c r="Q65" s="37" t="s">
        <v>270</v>
      </c>
      <c r="AD65" s="35"/>
    </row>
    <row r="66" spans="2:30">
      <c r="B66" s="36"/>
      <c r="C66" s="36"/>
      <c r="D66" s="36"/>
      <c r="E66" s="36"/>
      <c r="F66" s="36"/>
      <c r="G66" s="36"/>
      <c r="H66" s="36"/>
      <c r="Q66" s="37" t="s">
        <v>271</v>
      </c>
      <c r="AD66" s="35"/>
    </row>
    <row r="67" spans="2:30">
      <c r="B67" s="36"/>
      <c r="C67" s="36"/>
      <c r="D67" s="36"/>
      <c r="E67" s="36"/>
      <c r="F67" s="36"/>
      <c r="G67" s="36"/>
      <c r="H67" s="36"/>
      <c r="Q67" s="37" t="s">
        <v>272</v>
      </c>
      <c r="AD67" s="35"/>
    </row>
    <row r="68" spans="2:30">
      <c r="B68" s="36"/>
      <c r="C68" s="36"/>
      <c r="D68" s="36"/>
      <c r="E68" s="36"/>
      <c r="F68" s="36"/>
      <c r="G68" s="36"/>
      <c r="H68" s="36"/>
      <c r="Q68" s="37" t="s">
        <v>273</v>
      </c>
      <c r="AD68" s="35"/>
    </row>
    <row r="69" spans="2:30">
      <c r="B69" s="36"/>
      <c r="C69" s="36"/>
      <c r="D69" s="36"/>
      <c r="E69" s="36"/>
      <c r="F69" s="36"/>
      <c r="G69" s="36"/>
      <c r="H69" s="36"/>
      <c r="Q69" s="37" t="s">
        <v>274</v>
      </c>
      <c r="AD69" s="35"/>
    </row>
    <row r="70" spans="2:30">
      <c r="B70" s="36"/>
      <c r="C70" s="36"/>
      <c r="D70" s="36"/>
      <c r="E70" s="36"/>
      <c r="F70" s="36"/>
      <c r="G70" s="36"/>
      <c r="H70" s="36"/>
      <c r="Q70" s="37" t="s">
        <v>275</v>
      </c>
      <c r="AD70" s="35"/>
    </row>
    <row r="71" spans="2:30">
      <c r="B71" s="36"/>
      <c r="C71" s="36"/>
      <c r="D71" s="36"/>
      <c r="E71" s="36"/>
      <c r="F71" s="36"/>
      <c r="G71" s="36"/>
      <c r="H71" s="36"/>
      <c r="Q71" s="37" t="s">
        <v>276</v>
      </c>
      <c r="AD71" s="35"/>
    </row>
    <row r="72" spans="2:30">
      <c r="B72" s="36"/>
      <c r="C72" s="36"/>
      <c r="D72" s="36"/>
      <c r="E72" s="36"/>
      <c r="F72" s="36"/>
      <c r="G72" s="36"/>
      <c r="H72" s="36"/>
      <c r="Q72" s="37" t="s">
        <v>277</v>
      </c>
      <c r="AD72" s="35"/>
    </row>
    <row r="73" spans="2:30">
      <c r="B73" s="36"/>
      <c r="C73" s="36"/>
      <c r="D73" s="36"/>
      <c r="E73" s="36"/>
      <c r="F73" s="36"/>
      <c r="G73" s="36"/>
      <c r="H73" s="36"/>
      <c r="Q73" s="37" t="s">
        <v>278</v>
      </c>
      <c r="AD73" s="35"/>
    </row>
    <row r="74" spans="2:30">
      <c r="B74" s="36"/>
      <c r="C74" s="36"/>
      <c r="D74" s="36"/>
      <c r="E74" s="36"/>
      <c r="F74" s="36"/>
      <c r="G74" s="36"/>
      <c r="H74" s="36"/>
      <c r="Q74" s="37" t="s">
        <v>279</v>
      </c>
      <c r="AD74" s="35"/>
    </row>
    <row r="75" spans="2:30">
      <c r="B75" s="36"/>
      <c r="C75" s="36"/>
      <c r="D75" s="36"/>
      <c r="E75" s="36"/>
      <c r="F75" s="36"/>
      <c r="G75" s="36"/>
      <c r="H75" s="36"/>
      <c r="Q75" s="37" t="s">
        <v>280</v>
      </c>
      <c r="AD75" s="35"/>
    </row>
    <row r="76" spans="2:30">
      <c r="B76" s="36"/>
      <c r="C76" s="36"/>
      <c r="D76" s="36"/>
      <c r="E76" s="36"/>
      <c r="F76" s="36"/>
      <c r="G76" s="36"/>
      <c r="H76" s="36"/>
      <c r="Q76" s="37" t="s">
        <v>281</v>
      </c>
      <c r="AD76" s="35"/>
    </row>
    <row r="77" spans="2:30">
      <c r="B77" s="36"/>
      <c r="C77" s="36"/>
      <c r="D77" s="36"/>
      <c r="E77" s="36"/>
      <c r="F77" s="36"/>
      <c r="G77" s="36"/>
      <c r="H77" s="36"/>
      <c r="Q77" s="37" t="s">
        <v>282</v>
      </c>
      <c r="AD77" s="35"/>
    </row>
    <row r="78" spans="2:30">
      <c r="B78" s="36"/>
      <c r="C78" s="36"/>
      <c r="D78" s="36"/>
      <c r="E78" s="36"/>
      <c r="F78" s="36"/>
      <c r="G78" s="36"/>
      <c r="H78" s="36"/>
      <c r="Q78" s="37" t="s">
        <v>283</v>
      </c>
      <c r="AD78" s="35"/>
    </row>
    <row r="79" spans="2:30">
      <c r="B79" s="36"/>
      <c r="C79" s="36"/>
      <c r="D79" s="36"/>
      <c r="E79" s="36"/>
      <c r="F79" s="36"/>
      <c r="G79" s="36"/>
      <c r="H79" s="36"/>
      <c r="Q79" s="37" t="s">
        <v>284</v>
      </c>
      <c r="AD79" s="35"/>
    </row>
    <row r="80" spans="2:30">
      <c r="B80" s="36"/>
      <c r="C80" s="36"/>
      <c r="D80" s="36"/>
      <c r="E80" s="36"/>
      <c r="F80" s="36"/>
      <c r="G80" s="36"/>
      <c r="H80" s="36"/>
      <c r="Q80" s="37" t="s">
        <v>285</v>
      </c>
      <c r="AD80" s="35"/>
    </row>
    <row r="81" spans="2:30">
      <c r="B81" s="36"/>
      <c r="C81" s="36"/>
      <c r="D81" s="36"/>
      <c r="E81" s="36"/>
      <c r="F81" s="36"/>
      <c r="G81" s="36"/>
      <c r="H81" s="36"/>
      <c r="Q81" s="37" t="s">
        <v>286</v>
      </c>
      <c r="AD81" s="35"/>
    </row>
    <row r="82" spans="2:30">
      <c r="Q82" s="37" t="s">
        <v>287</v>
      </c>
      <c r="AD82" s="35"/>
    </row>
    <row r="83" spans="2:30">
      <c r="Q83" s="37" t="s">
        <v>288</v>
      </c>
      <c r="AD83" s="35"/>
    </row>
    <row r="84" spans="2:30">
      <c r="Q84" s="37" t="s">
        <v>289</v>
      </c>
      <c r="AD84" s="35"/>
    </row>
    <row r="85" spans="2:30">
      <c r="Q85" s="37" t="s">
        <v>290</v>
      </c>
      <c r="AD85" s="35"/>
    </row>
    <row r="86" spans="2:30">
      <c r="Q86" s="37" t="s">
        <v>291</v>
      </c>
      <c r="AD86" s="35"/>
    </row>
    <row r="87" spans="2:30">
      <c r="Q87" s="37" t="s">
        <v>292</v>
      </c>
      <c r="AD87" s="35"/>
    </row>
    <row r="88" spans="2:30">
      <c r="Q88" s="37" t="s">
        <v>293</v>
      </c>
      <c r="AD88" s="35"/>
    </row>
    <row r="89" spans="2:30">
      <c r="Q89" s="37" t="s">
        <v>294</v>
      </c>
      <c r="AD89" s="35"/>
    </row>
    <row r="90" spans="2:30">
      <c r="Q90" s="37" t="s">
        <v>295</v>
      </c>
      <c r="AD90" s="35"/>
    </row>
    <row r="91" spans="2:30">
      <c r="Q91" s="37" t="s">
        <v>296</v>
      </c>
      <c r="AD91" s="35"/>
    </row>
    <row r="92" spans="2:30">
      <c r="Q92" s="37" t="s">
        <v>297</v>
      </c>
      <c r="AD92" s="35"/>
    </row>
    <row r="93" spans="2:30">
      <c r="Q93" s="37" t="s">
        <v>298</v>
      </c>
      <c r="AD93" s="35"/>
    </row>
    <row r="94" spans="2:30">
      <c r="Q94" s="37" t="s">
        <v>299</v>
      </c>
      <c r="AD94" s="35"/>
    </row>
    <row r="95" spans="2:30">
      <c r="Q95" s="37" t="s">
        <v>300</v>
      </c>
      <c r="AD95" s="35"/>
    </row>
    <row r="96" spans="2:30">
      <c r="Q96" s="37" t="s">
        <v>301</v>
      </c>
      <c r="AD96" s="35"/>
    </row>
    <row r="97" spans="17:30">
      <c r="Q97" s="37" t="s">
        <v>302</v>
      </c>
      <c r="AD97" s="35"/>
    </row>
    <row r="98" spans="17:30">
      <c r="Q98" s="37" t="s">
        <v>303</v>
      </c>
      <c r="AD98" s="35"/>
    </row>
    <row r="99" spans="17:30">
      <c r="Q99" s="37" t="s">
        <v>304</v>
      </c>
      <c r="AD99" s="35"/>
    </row>
    <row r="100" spans="17:30">
      <c r="Q100" s="37" t="s">
        <v>305</v>
      </c>
      <c r="AD100" s="35"/>
    </row>
    <row r="101" spans="17:30">
      <c r="Q101" s="37" t="s">
        <v>306</v>
      </c>
      <c r="AD101" s="35"/>
    </row>
    <row r="102" spans="17:30">
      <c r="Q102" s="37" t="s">
        <v>307</v>
      </c>
      <c r="AD102" s="35"/>
    </row>
    <row r="103" spans="17:30">
      <c r="Q103" s="37" t="s">
        <v>308</v>
      </c>
      <c r="AD103" s="35"/>
    </row>
    <row r="104" spans="17:30">
      <c r="Q104" s="37" t="s">
        <v>309</v>
      </c>
      <c r="AD104" s="35"/>
    </row>
    <row r="105" spans="17:30">
      <c r="Q105" s="37" t="s">
        <v>310</v>
      </c>
      <c r="AD105" s="35"/>
    </row>
    <row r="106" spans="17:30">
      <c r="Q106" s="37" t="s">
        <v>311</v>
      </c>
      <c r="AD106" s="35"/>
    </row>
    <row r="107" spans="17:30">
      <c r="Q107" s="37" t="s">
        <v>312</v>
      </c>
      <c r="AD107" s="35"/>
    </row>
    <row r="108" spans="17:30">
      <c r="Q108" s="37" t="s">
        <v>313</v>
      </c>
      <c r="AD108" s="35"/>
    </row>
    <row r="109" spans="17:30">
      <c r="Q109" s="37" t="s">
        <v>314</v>
      </c>
      <c r="AD109" s="35"/>
    </row>
    <row r="110" spans="17:30">
      <c r="Q110" s="37" t="s">
        <v>315</v>
      </c>
      <c r="AD110" s="35"/>
    </row>
    <row r="111" spans="17:30">
      <c r="Q111" s="37" t="s">
        <v>12</v>
      </c>
      <c r="AD111" s="35"/>
    </row>
    <row r="112" spans="17:30">
      <c r="Q112" s="37" t="s">
        <v>13</v>
      </c>
      <c r="AD112" s="35"/>
    </row>
    <row r="113" spans="17:30">
      <c r="Q113" s="37" t="s">
        <v>14</v>
      </c>
      <c r="AD113" s="35"/>
    </row>
    <row r="114" spans="17:30">
      <c r="Q114" s="37" t="s">
        <v>15</v>
      </c>
      <c r="AD114" s="35"/>
    </row>
    <row r="115" spans="17:30">
      <c r="Q115" s="37" t="s">
        <v>16</v>
      </c>
      <c r="AD115" s="35"/>
    </row>
    <row r="116" spans="17:30">
      <c r="Q116" s="37" t="s">
        <v>17</v>
      </c>
      <c r="AD116" s="35"/>
    </row>
    <row r="117" spans="17:30">
      <c r="Q117" s="37" t="s">
        <v>18</v>
      </c>
      <c r="AD117" s="35"/>
    </row>
    <row r="118" spans="17:30">
      <c r="Q118" s="37" t="s">
        <v>19</v>
      </c>
      <c r="AD118" s="35"/>
    </row>
    <row r="119" spans="17:30">
      <c r="Q119" s="37" t="s">
        <v>20</v>
      </c>
      <c r="AD119" s="35"/>
    </row>
    <row r="120" spans="17:30">
      <c r="Q120" s="37" t="s">
        <v>21</v>
      </c>
      <c r="AD120" s="35"/>
    </row>
    <row r="121" spans="17:30">
      <c r="Q121" s="37" t="s">
        <v>22</v>
      </c>
      <c r="AD121" s="35"/>
    </row>
    <row r="122" spans="17:30">
      <c r="Q122" s="37" t="s">
        <v>23</v>
      </c>
      <c r="AD122" s="35"/>
    </row>
    <row r="123" spans="17:30">
      <c r="Q123" s="37" t="s">
        <v>24</v>
      </c>
      <c r="AD123" s="35"/>
    </row>
    <row r="124" spans="17:30">
      <c r="Q124" s="37" t="s">
        <v>25</v>
      </c>
      <c r="AD124" s="35"/>
    </row>
    <row r="125" spans="17:30">
      <c r="Q125" s="37" t="s">
        <v>26</v>
      </c>
      <c r="AD125" s="35"/>
    </row>
    <row r="126" spans="17:30">
      <c r="Q126" s="37" t="s">
        <v>27</v>
      </c>
      <c r="AD126" s="35"/>
    </row>
    <row r="127" spans="17:30">
      <c r="Q127" s="37" t="s">
        <v>28</v>
      </c>
      <c r="AD127" s="35"/>
    </row>
    <row r="128" spans="17:30">
      <c r="Q128" s="37" t="s">
        <v>29</v>
      </c>
      <c r="AD128" s="35"/>
    </row>
    <row r="129" spans="17:30">
      <c r="Q129" s="37" t="s">
        <v>30</v>
      </c>
      <c r="AD129" s="35"/>
    </row>
    <row r="130" spans="17:30">
      <c r="Q130" s="37" t="s">
        <v>31</v>
      </c>
      <c r="AD130" s="35"/>
    </row>
    <row r="131" spans="17:30">
      <c r="Q131" s="37" t="s">
        <v>32</v>
      </c>
      <c r="AD131" s="35"/>
    </row>
    <row r="132" spans="17:30">
      <c r="Q132" s="37" t="s">
        <v>33</v>
      </c>
      <c r="AD132" s="35"/>
    </row>
    <row r="133" spans="17:30">
      <c r="Q133" s="37" t="s">
        <v>34</v>
      </c>
      <c r="AD133" s="35"/>
    </row>
    <row r="134" spans="17:30">
      <c r="Q134" s="37" t="s">
        <v>35</v>
      </c>
      <c r="AD134" s="35"/>
    </row>
    <row r="135" spans="17:30">
      <c r="Q135" s="37" t="s">
        <v>36</v>
      </c>
      <c r="AD135" s="35"/>
    </row>
    <row r="136" spans="17:30">
      <c r="Q136" s="37" t="s">
        <v>37</v>
      </c>
      <c r="AD136" s="35"/>
    </row>
    <row r="137" spans="17:30">
      <c r="Q137" s="37" t="s">
        <v>38</v>
      </c>
      <c r="AD137" s="35"/>
    </row>
    <row r="138" spans="17:30">
      <c r="Q138" s="37" t="s">
        <v>39</v>
      </c>
      <c r="AD138" s="35"/>
    </row>
    <row r="139" spans="17:30">
      <c r="Q139" s="37" t="s">
        <v>40</v>
      </c>
      <c r="AD139" s="35"/>
    </row>
    <row r="140" spans="17:30">
      <c r="Q140" s="37" t="s">
        <v>41</v>
      </c>
      <c r="AD140" s="35"/>
    </row>
    <row r="141" spans="17:30">
      <c r="Q141" s="37" t="s">
        <v>42</v>
      </c>
      <c r="AD141" s="35"/>
    </row>
    <row r="142" spans="17:30">
      <c r="Q142" s="37" t="s">
        <v>43</v>
      </c>
      <c r="AD142" s="35"/>
    </row>
    <row r="143" spans="17:30">
      <c r="Q143" s="37" t="s">
        <v>44</v>
      </c>
      <c r="AD143" s="35"/>
    </row>
    <row r="144" spans="17:30">
      <c r="Q144" s="37" t="s">
        <v>45</v>
      </c>
      <c r="AD144" s="35"/>
    </row>
    <row r="145" spans="17:30">
      <c r="Q145" s="37" t="s">
        <v>46</v>
      </c>
      <c r="AD145" s="35"/>
    </row>
    <row r="146" spans="17:30">
      <c r="Q146" s="37" t="s">
        <v>47</v>
      </c>
      <c r="AD146" s="35"/>
    </row>
    <row r="147" spans="17:30">
      <c r="Q147" s="37" t="s">
        <v>48</v>
      </c>
      <c r="AD147" s="35"/>
    </row>
    <row r="148" spans="17:30">
      <c r="Q148" s="37" t="s">
        <v>49</v>
      </c>
      <c r="AD148" s="35"/>
    </row>
    <row r="149" spans="17:30">
      <c r="Q149" s="37" t="s">
        <v>50</v>
      </c>
      <c r="AD149" s="35"/>
    </row>
    <row r="150" spans="17:30">
      <c r="Q150" s="37" t="s">
        <v>51</v>
      </c>
      <c r="AD150" s="35"/>
    </row>
    <row r="151" spans="17:30">
      <c r="Q151" s="37" t="s">
        <v>52</v>
      </c>
      <c r="AD151" s="35"/>
    </row>
    <row r="152" spans="17:30">
      <c r="Q152" s="37" t="s">
        <v>53</v>
      </c>
      <c r="AD152" s="35"/>
    </row>
    <row r="153" spans="17:30">
      <c r="Q153" s="37" t="s">
        <v>54</v>
      </c>
      <c r="AD153" s="35"/>
    </row>
    <row r="154" spans="17:30">
      <c r="Q154" s="37" t="s">
        <v>55</v>
      </c>
      <c r="AD154" s="35"/>
    </row>
    <row r="155" spans="17:30">
      <c r="Q155" s="37" t="s">
        <v>56</v>
      </c>
      <c r="AD155" s="35"/>
    </row>
    <row r="156" spans="17:30">
      <c r="Q156" s="37" t="s">
        <v>57</v>
      </c>
      <c r="AD156" s="35"/>
    </row>
    <row r="157" spans="17:30">
      <c r="Q157" s="37" t="s">
        <v>58</v>
      </c>
      <c r="AD157" s="35"/>
    </row>
    <row r="158" spans="17:30">
      <c r="Q158" s="37" t="s">
        <v>59</v>
      </c>
      <c r="AD158" s="35"/>
    </row>
    <row r="159" spans="17:30">
      <c r="Q159" s="37" t="s">
        <v>60</v>
      </c>
      <c r="AD159" s="35"/>
    </row>
    <row r="160" spans="17:30">
      <c r="Q160" s="37" t="s">
        <v>61</v>
      </c>
      <c r="AD160" s="35"/>
    </row>
    <row r="161" spans="17:30">
      <c r="Q161" s="37" t="s">
        <v>62</v>
      </c>
      <c r="AD161" s="35"/>
    </row>
    <row r="162" spans="17:30">
      <c r="Q162" s="37" t="s">
        <v>63</v>
      </c>
      <c r="AD162" s="35"/>
    </row>
    <row r="163" spans="17:30">
      <c r="Q163" s="37" t="s">
        <v>64</v>
      </c>
      <c r="AD163" s="35"/>
    </row>
    <row r="164" spans="17:30">
      <c r="Q164" s="37" t="s">
        <v>65</v>
      </c>
      <c r="AD164" s="35"/>
    </row>
    <row r="165" spans="17:30">
      <c r="Q165" s="37" t="s">
        <v>66</v>
      </c>
      <c r="AD165" s="35"/>
    </row>
    <row r="166" spans="17:30">
      <c r="Q166" s="37" t="s">
        <v>67</v>
      </c>
      <c r="AD166" s="35"/>
    </row>
    <row r="167" spans="17:30">
      <c r="Q167" s="37" t="s">
        <v>68</v>
      </c>
      <c r="AD167" s="35"/>
    </row>
    <row r="168" spans="17:30">
      <c r="Q168" s="37" t="s">
        <v>69</v>
      </c>
      <c r="AD168" s="35"/>
    </row>
    <row r="169" spans="17:30">
      <c r="Q169" s="37" t="s">
        <v>70</v>
      </c>
      <c r="AD169" s="35"/>
    </row>
    <row r="170" spans="17:30">
      <c r="Q170" s="37" t="s">
        <v>71</v>
      </c>
      <c r="AD170" s="35"/>
    </row>
    <row r="171" spans="17:30">
      <c r="Q171" s="37" t="s">
        <v>72</v>
      </c>
      <c r="AD171" s="35"/>
    </row>
    <row r="172" spans="17:30">
      <c r="Q172" s="37" t="s">
        <v>73</v>
      </c>
      <c r="AD172" s="35"/>
    </row>
    <row r="173" spans="17:30">
      <c r="Q173" s="37" t="s">
        <v>74</v>
      </c>
      <c r="AD173" s="35"/>
    </row>
    <row r="174" spans="17:30">
      <c r="Q174" s="37" t="s">
        <v>75</v>
      </c>
      <c r="AD174" s="35"/>
    </row>
    <row r="175" spans="17:30">
      <c r="Q175" s="37" t="s">
        <v>76</v>
      </c>
      <c r="AD175" s="35"/>
    </row>
    <row r="176" spans="17:30">
      <c r="Q176" s="37" t="s">
        <v>77</v>
      </c>
      <c r="AD176" s="35"/>
    </row>
    <row r="177" spans="17:30">
      <c r="Q177" s="37" t="s">
        <v>78</v>
      </c>
      <c r="AD177" s="35"/>
    </row>
    <row r="178" spans="17:30">
      <c r="Q178" s="37" t="s">
        <v>79</v>
      </c>
      <c r="AD178" s="35"/>
    </row>
    <row r="179" spans="17:30">
      <c r="Q179" s="37" t="s">
        <v>80</v>
      </c>
      <c r="AD179" s="35"/>
    </row>
    <row r="180" spans="17:30">
      <c r="Q180" s="37" t="s">
        <v>81</v>
      </c>
      <c r="AD180" s="35"/>
    </row>
    <row r="181" spans="17:30">
      <c r="Q181" s="37" t="s">
        <v>82</v>
      </c>
      <c r="AD181" s="35"/>
    </row>
    <row r="182" spans="17:30">
      <c r="Q182" s="37" t="s">
        <v>83</v>
      </c>
      <c r="AD182" s="35"/>
    </row>
    <row r="183" spans="17:30">
      <c r="Q183" s="37" t="s">
        <v>84</v>
      </c>
      <c r="AD183" s="35"/>
    </row>
    <row r="184" spans="17:30">
      <c r="Q184" s="37" t="s">
        <v>85</v>
      </c>
      <c r="AD184" s="35"/>
    </row>
    <row r="185" spans="17:30">
      <c r="Q185" s="37" t="s">
        <v>86</v>
      </c>
      <c r="AD185" s="35"/>
    </row>
    <row r="186" spans="17:30">
      <c r="Q186" s="37" t="s">
        <v>87</v>
      </c>
      <c r="AD186" s="35"/>
    </row>
    <row r="187" spans="17:30">
      <c r="Q187" s="37" t="s">
        <v>88</v>
      </c>
      <c r="AD187" s="35"/>
    </row>
    <row r="188" spans="17:30">
      <c r="Q188" s="37" t="s">
        <v>89</v>
      </c>
      <c r="AD188" s="35"/>
    </row>
    <row r="189" spans="17:30">
      <c r="Q189" s="37" t="s">
        <v>90</v>
      </c>
      <c r="AD189" s="35"/>
    </row>
    <row r="190" spans="17:30">
      <c r="Q190" s="37" t="s">
        <v>91</v>
      </c>
      <c r="AD190" s="35"/>
    </row>
    <row r="191" spans="17:30">
      <c r="Q191" s="37" t="s">
        <v>92</v>
      </c>
      <c r="AD191" s="35"/>
    </row>
    <row r="192" spans="17:30">
      <c r="Q192" s="37" t="s">
        <v>93</v>
      </c>
      <c r="AD192" s="35"/>
    </row>
    <row r="193" spans="17:30">
      <c r="Q193" s="37" t="s">
        <v>94</v>
      </c>
      <c r="AD193" s="35"/>
    </row>
    <row r="194" spans="17:30">
      <c r="Q194" s="37" t="s">
        <v>95</v>
      </c>
      <c r="AD194" s="35"/>
    </row>
    <row r="195" spans="17:30">
      <c r="Q195" s="37" t="s">
        <v>96</v>
      </c>
      <c r="AD195" s="35"/>
    </row>
    <row r="196" spans="17:30">
      <c r="Q196" s="37" t="s">
        <v>97</v>
      </c>
      <c r="AD196" s="35"/>
    </row>
    <row r="197" spans="17:30">
      <c r="Q197" s="37" t="s">
        <v>98</v>
      </c>
      <c r="AD197" s="35"/>
    </row>
    <row r="198" spans="17:30">
      <c r="Q198" s="37" t="s">
        <v>99</v>
      </c>
      <c r="AD198" s="35"/>
    </row>
    <row r="199" spans="17:30">
      <c r="Q199" s="37" t="s">
        <v>100</v>
      </c>
      <c r="AD199" s="35"/>
    </row>
    <row r="200" spans="17:30">
      <c r="Q200" s="37" t="s">
        <v>101</v>
      </c>
      <c r="AD200" s="35"/>
    </row>
    <row r="201" spans="17:30">
      <c r="Q201" s="37" t="s">
        <v>102</v>
      </c>
      <c r="AD201" s="35"/>
    </row>
    <row r="202" spans="17:30">
      <c r="Q202" s="37" t="s">
        <v>103</v>
      </c>
      <c r="AD202" s="35"/>
    </row>
    <row r="203" spans="17:30">
      <c r="Q203" s="37" t="s">
        <v>104</v>
      </c>
      <c r="AD203" s="35"/>
    </row>
    <row r="204" spans="17:30">
      <c r="Q204" s="37" t="s">
        <v>105</v>
      </c>
      <c r="AD204" s="35"/>
    </row>
    <row r="205" spans="17:30">
      <c r="Q205" s="37" t="s">
        <v>106</v>
      </c>
      <c r="AD205" s="35"/>
    </row>
    <row r="206" spans="17:30">
      <c r="Q206" s="37" t="s">
        <v>107</v>
      </c>
      <c r="AD206" s="35"/>
    </row>
    <row r="207" spans="17:30">
      <c r="Q207" s="37" t="s">
        <v>108</v>
      </c>
      <c r="AD207" s="35"/>
    </row>
    <row r="208" spans="17:30">
      <c r="Q208" s="37" t="s">
        <v>109</v>
      </c>
      <c r="AD208" s="35"/>
    </row>
    <row r="209" spans="17:30">
      <c r="Q209" s="37" t="s">
        <v>110</v>
      </c>
      <c r="AD209" s="35"/>
    </row>
    <row r="210" spans="17:30">
      <c r="Q210" s="37" t="s">
        <v>111</v>
      </c>
      <c r="AD210" s="35"/>
    </row>
    <row r="211" spans="17:30">
      <c r="Q211" s="37" t="s">
        <v>112</v>
      </c>
      <c r="AD211" s="35"/>
    </row>
    <row r="212" spans="17:30">
      <c r="Q212" s="37" t="s">
        <v>113</v>
      </c>
      <c r="AD212" s="35"/>
    </row>
    <row r="213" spans="17:30">
      <c r="Q213" s="37" t="s">
        <v>114</v>
      </c>
      <c r="AD213" s="35"/>
    </row>
    <row r="214" spans="17:30">
      <c r="Q214" s="37" t="s">
        <v>115</v>
      </c>
      <c r="AD214" s="35"/>
    </row>
    <row r="215" spans="17:30">
      <c r="Q215" s="37" t="s">
        <v>116</v>
      </c>
      <c r="AD215" s="35"/>
    </row>
    <row r="216" spans="17:30">
      <c r="Q216" s="37" t="s">
        <v>117</v>
      </c>
      <c r="AD216" s="35"/>
    </row>
    <row r="217" spans="17:30">
      <c r="Q217" s="37" t="s">
        <v>118</v>
      </c>
      <c r="AD217" s="35"/>
    </row>
    <row r="218" spans="17:30">
      <c r="Q218" s="37" t="s">
        <v>119</v>
      </c>
      <c r="AD218" s="35"/>
    </row>
    <row r="219" spans="17:30">
      <c r="Q219" s="37" t="s">
        <v>120</v>
      </c>
      <c r="AD219" s="35"/>
    </row>
    <row r="220" spans="17:30">
      <c r="Q220" s="37" t="s">
        <v>121</v>
      </c>
      <c r="AD220" s="35"/>
    </row>
    <row r="221" spans="17:30">
      <c r="Q221" s="37" t="s">
        <v>122</v>
      </c>
      <c r="AD221" s="35"/>
    </row>
    <row r="222" spans="17:30">
      <c r="Q222" s="37" t="s">
        <v>123</v>
      </c>
      <c r="AD222" s="35"/>
    </row>
    <row r="223" spans="17:30">
      <c r="Q223" s="37" t="s">
        <v>124</v>
      </c>
      <c r="AD223" s="35"/>
    </row>
    <row r="224" spans="17:30">
      <c r="Q224" s="37" t="s">
        <v>125</v>
      </c>
      <c r="AD224" s="35"/>
    </row>
    <row r="225" spans="17:30">
      <c r="Q225" s="37" t="s">
        <v>126</v>
      </c>
      <c r="AD225" s="35"/>
    </row>
    <row r="226" spans="17:30">
      <c r="Q226" s="37" t="s">
        <v>127</v>
      </c>
      <c r="AD226" s="35"/>
    </row>
    <row r="227" spans="17:30">
      <c r="Q227" s="37" t="s">
        <v>128</v>
      </c>
      <c r="AD227" s="35"/>
    </row>
    <row r="228" spans="17:30">
      <c r="Q228" s="37" t="s">
        <v>129</v>
      </c>
      <c r="AD228" s="35"/>
    </row>
    <row r="229" spans="17:30">
      <c r="Q229" s="37" t="s">
        <v>130</v>
      </c>
      <c r="AD229" s="35"/>
    </row>
    <row r="230" spans="17:30">
      <c r="Q230" s="37" t="s">
        <v>131</v>
      </c>
      <c r="AD230" s="35"/>
    </row>
    <row r="231" spans="17:30">
      <c r="Q231" s="37" t="s">
        <v>132</v>
      </c>
      <c r="AD231" s="35"/>
    </row>
    <row r="232" spans="17:30">
      <c r="Q232" s="37" t="s">
        <v>133</v>
      </c>
      <c r="AD232" s="35"/>
    </row>
    <row r="233" spans="17:30">
      <c r="Q233" s="37" t="s">
        <v>134</v>
      </c>
      <c r="AD233" s="35"/>
    </row>
    <row r="234" spans="17:30">
      <c r="Q234" s="37" t="s">
        <v>135</v>
      </c>
      <c r="AD234" s="35"/>
    </row>
    <row r="235" spans="17:30">
      <c r="Q235" s="37" t="s">
        <v>136</v>
      </c>
      <c r="AD235" s="35"/>
    </row>
    <row r="236" spans="17:30">
      <c r="Q236" s="37" t="s">
        <v>137</v>
      </c>
      <c r="AD236" s="35"/>
    </row>
    <row r="237" spans="17:30">
      <c r="Q237" s="37" t="s">
        <v>138</v>
      </c>
      <c r="AD237" s="35"/>
    </row>
    <row r="238" spans="17:30">
      <c r="Q238" s="37" t="s">
        <v>139</v>
      </c>
      <c r="AD238" s="35"/>
    </row>
    <row r="239" spans="17:30">
      <c r="Q239" s="37" t="s">
        <v>140</v>
      </c>
      <c r="AD239" s="35"/>
    </row>
    <row r="240" spans="17:30">
      <c r="Q240" s="37" t="s">
        <v>141</v>
      </c>
      <c r="AD240" s="35"/>
    </row>
    <row r="241" spans="17:30">
      <c r="Q241" s="37" t="s">
        <v>142</v>
      </c>
      <c r="AD241" s="35"/>
    </row>
    <row r="242" spans="17:30">
      <c r="Q242" s="37" t="s">
        <v>143</v>
      </c>
      <c r="AD242" s="35"/>
    </row>
    <row r="243" spans="17:30">
      <c r="Q243" s="37" t="s">
        <v>144</v>
      </c>
      <c r="AD243" s="35"/>
    </row>
    <row r="244" spans="17:30">
      <c r="Q244" s="37" t="s">
        <v>145</v>
      </c>
      <c r="AD244" s="35"/>
    </row>
    <row r="245" spans="17:30">
      <c r="Q245" s="37" t="s">
        <v>146</v>
      </c>
      <c r="AD245" s="35"/>
    </row>
    <row r="246" spans="17:30">
      <c r="Q246" s="37" t="s">
        <v>147</v>
      </c>
      <c r="AD246" s="35"/>
    </row>
    <row r="247" spans="17:30">
      <c r="Q247" s="37" t="s">
        <v>148</v>
      </c>
      <c r="AD247" s="35"/>
    </row>
    <row r="248" spans="17:30">
      <c r="Q248" s="37" t="s">
        <v>149</v>
      </c>
      <c r="AD248" s="35"/>
    </row>
    <row r="249" spans="17:30">
      <c r="Q249" s="37" t="s">
        <v>150</v>
      </c>
      <c r="AD249" s="35"/>
    </row>
    <row r="250" spans="17:30">
      <c r="Q250" s="37" t="s">
        <v>151</v>
      </c>
      <c r="AD250" s="35"/>
    </row>
    <row r="251" spans="17:30">
      <c r="Q251" s="37" t="s">
        <v>152</v>
      </c>
      <c r="AD251" s="35"/>
    </row>
    <row r="252" spans="17:30">
      <c r="Q252" s="37" t="s">
        <v>153</v>
      </c>
      <c r="AD252" s="35"/>
    </row>
    <row r="253" spans="17:30">
      <c r="Q253" s="37" t="s">
        <v>154</v>
      </c>
      <c r="AD253" s="35"/>
    </row>
    <row r="254" spans="17:30">
      <c r="Q254" s="37" t="s">
        <v>155</v>
      </c>
      <c r="AD254" s="35"/>
    </row>
    <row r="255" spans="17:30">
      <c r="Q255" s="37" t="s">
        <v>156</v>
      </c>
      <c r="AD255" s="35"/>
    </row>
    <row r="256" spans="17:30">
      <c r="Q256" s="37" t="s">
        <v>157</v>
      </c>
      <c r="AD256" s="35"/>
    </row>
    <row r="257" spans="17:30">
      <c r="Q257" s="37" t="s">
        <v>158</v>
      </c>
      <c r="AD257" s="35"/>
    </row>
    <row r="258" spans="17:30">
      <c r="Q258" s="37" t="s">
        <v>159</v>
      </c>
      <c r="AD258" s="35"/>
    </row>
    <row r="259" spans="17:30">
      <c r="Q259" s="37" t="s">
        <v>160</v>
      </c>
      <c r="AD259" s="35"/>
    </row>
    <row r="260" spans="17:30">
      <c r="Q260" s="37" t="s">
        <v>161</v>
      </c>
      <c r="AD260" s="35"/>
    </row>
    <row r="261" spans="17:30">
      <c r="Q261" s="37" t="s">
        <v>162</v>
      </c>
      <c r="AD261" s="35"/>
    </row>
    <row r="262" spans="17:30">
      <c r="Q262" s="37" t="s">
        <v>163</v>
      </c>
      <c r="AD262" s="35"/>
    </row>
    <row r="263" spans="17:30">
      <c r="Q263" s="37" t="s">
        <v>164</v>
      </c>
      <c r="AD263" s="35"/>
    </row>
    <row r="264" spans="17:30">
      <c r="Q264" s="37" t="s">
        <v>0</v>
      </c>
      <c r="AD264" s="35"/>
    </row>
    <row r="265" spans="17:30">
      <c r="Q265" s="37" t="s">
        <v>1</v>
      </c>
      <c r="AD265" s="35"/>
    </row>
    <row r="266" spans="17:30">
      <c r="Q266" s="37" t="s">
        <v>2</v>
      </c>
      <c r="AD266" s="35"/>
    </row>
    <row r="267" spans="17:30">
      <c r="Q267" s="37" t="s">
        <v>3</v>
      </c>
      <c r="AD267" s="35"/>
    </row>
    <row r="268" spans="17:30">
      <c r="Q268" s="37" t="s">
        <v>4</v>
      </c>
      <c r="AD268" s="35"/>
    </row>
    <row r="269" spans="17:30">
      <c r="Q269" s="37" t="s">
        <v>5</v>
      </c>
      <c r="AD269" s="35"/>
    </row>
    <row r="270" spans="17:30">
      <c r="Q270" s="37" t="s">
        <v>6</v>
      </c>
      <c r="AD270" s="35"/>
    </row>
    <row r="271" spans="17:30">
      <c r="Q271" s="37" t="s">
        <v>7</v>
      </c>
      <c r="AD271" s="35"/>
    </row>
    <row r="272" spans="17:30">
      <c r="Q272" s="37" t="s">
        <v>8</v>
      </c>
      <c r="AD272" s="35"/>
    </row>
    <row r="273" spans="17:30">
      <c r="Q273" s="37" t="s">
        <v>9</v>
      </c>
      <c r="AD273" s="35"/>
    </row>
    <row r="274" spans="17:30">
      <c r="Q274" s="37" t="s">
        <v>10</v>
      </c>
      <c r="AD274" s="35"/>
    </row>
    <row r="275" spans="17:30">
      <c r="AD275" s="35"/>
    </row>
    <row r="276" spans="17:30">
      <c r="AD276" s="35"/>
    </row>
    <row r="277" spans="17:30">
      <c r="AD277" s="35"/>
    </row>
    <row r="278" spans="17:30">
      <c r="AD278" s="35"/>
    </row>
    <row r="279" spans="17:30">
      <c r="AD279" s="35"/>
    </row>
    <row r="280" spans="17:30">
      <c r="AD280" s="35"/>
    </row>
    <row r="281" spans="17:30">
      <c r="AD281" s="35"/>
    </row>
    <row r="282" spans="17:30">
      <c r="AD282" s="35"/>
    </row>
    <row r="283" spans="17:30">
      <c r="AD283" s="35"/>
    </row>
    <row r="284" spans="17:30">
      <c r="AD284" s="35"/>
    </row>
    <row r="285" spans="17:30">
      <c r="AD285" s="35"/>
    </row>
    <row r="286" spans="17:30">
      <c r="AD286" s="35"/>
    </row>
    <row r="287" spans="17:30">
      <c r="AD287" s="35"/>
    </row>
    <row r="288" spans="17:30">
      <c r="AD288" s="35"/>
    </row>
    <row r="289" spans="30:30">
      <c r="AD289" s="35"/>
    </row>
    <row r="290" spans="30:30">
      <c r="AD290" s="35"/>
    </row>
    <row r="291" spans="30:30">
      <c r="AD291" s="35"/>
    </row>
    <row r="292" spans="30:30">
      <c r="AD292" s="35"/>
    </row>
    <row r="293" spans="30:30">
      <c r="AD293" s="35"/>
    </row>
    <row r="294" spans="30:30">
      <c r="AD294" s="35"/>
    </row>
    <row r="295" spans="30:30">
      <c r="AD295" s="35"/>
    </row>
    <row r="296" spans="30:30">
      <c r="AD296" s="35"/>
    </row>
    <row r="297" spans="30:30">
      <c r="AD297" s="35"/>
    </row>
    <row r="298" spans="30:30">
      <c r="AD298" s="35"/>
    </row>
    <row r="299" spans="30:30">
      <c r="AD299" s="35"/>
    </row>
    <row r="300" spans="30:30">
      <c r="AD300" s="35"/>
    </row>
    <row r="301" spans="30:30">
      <c r="AD301" s="35"/>
    </row>
    <row r="302" spans="30:30">
      <c r="AD302" s="35"/>
    </row>
    <row r="303" spans="30:30">
      <c r="AD303" s="35"/>
    </row>
    <row r="304" spans="30:30">
      <c r="AD304" s="35"/>
    </row>
    <row r="305" spans="30:30">
      <c r="AD305" s="35"/>
    </row>
    <row r="306" spans="30:30">
      <c r="AD306" s="35"/>
    </row>
    <row r="307" spans="30:30">
      <c r="AD307" s="35"/>
    </row>
    <row r="308" spans="30:30">
      <c r="AD308" s="35"/>
    </row>
    <row r="309" spans="30:30">
      <c r="AD309" s="35"/>
    </row>
    <row r="310" spans="30:30">
      <c r="AD310" s="35"/>
    </row>
    <row r="311" spans="30:30">
      <c r="AD311" s="35"/>
    </row>
    <row r="312" spans="30:30">
      <c r="AD312" s="35"/>
    </row>
    <row r="313" spans="30:30">
      <c r="AD313" s="35"/>
    </row>
    <row r="314" spans="30:30">
      <c r="AD314" s="35"/>
    </row>
    <row r="315" spans="30:30">
      <c r="AD315" s="35"/>
    </row>
    <row r="316" spans="30:30">
      <c r="AD316" s="35"/>
    </row>
    <row r="317" spans="30:30">
      <c r="AD317" s="35"/>
    </row>
    <row r="318" spans="30:30">
      <c r="AD318" s="35"/>
    </row>
    <row r="319" spans="30:30">
      <c r="AD319" s="35"/>
    </row>
    <row r="320" spans="30:30">
      <c r="AD320" s="35"/>
    </row>
    <row r="321" spans="30:30">
      <c r="AD321" s="35"/>
    </row>
    <row r="322" spans="30:30">
      <c r="AD322" s="35"/>
    </row>
    <row r="323" spans="30:30">
      <c r="AD323" s="35"/>
    </row>
    <row r="324" spans="30:30">
      <c r="AD324" s="35"/>
    </row>
    <row r="325" spans="30:30">
      <c r="AD325" s="35"/>
    </row>
    <row r="326" spans="30:30">
      <c r="AD326" s="35"/>
    </row>
    <row r="327" spans="30:30">
      <c r="AD327" s="35"/>
    </row>
    <row r="328" spans="30:30">
      <c r="AD328" s="35"/>
    </row>
    <row r="329" spans="30:30">
      <c r="AD329" s="35"/>
    </row>
    <row r="330" spans="30:30">
      <c r="AD330" s="35"/>
    </row>
    <row r="331" spans="30:30">
      <c r="AD331" s="35"/>
    </row>
    <row r="332" spans="30:30">
      <c r="AD332" s="35"/>
    </row>
    <row r="333" spans="30:30">
      <c r="AD333" s="35"/>
    </row>
    <row r="334" spans="30:30">
      <c r="AD334" s="35"/>
    </row>
    <row r="335" spans="30:30">
      <c r="AD335" s="35"/>
    </row>
    <row r="336" spans="30:30">
      <c r="AD336" s="35"/>
    </row>
    <row r="337" spans="30:30">
      <c r="AD337" s="35"/>
    </row>
    <row r="338" spans="30:30">
      <c r="AD338" s="35"/>
    </row>
    <row r="339" spans="30:30">
      <c r="AD339" s="35"/>
    </row>
    <row r="340" spans="30:30">
      <c r="AD340" s="35"/>
    </row>
    <row r="341" spans="30:30">
      <c r="AD341" s="35"/>
    </row>
    <row r="342" spans="30:30">
      <c r="AD342" s="35"/>
    </row>
    <row r="343" spans="30:30">
      <c r="AD343" s="35"/>
    </row>
    <row r="344" spans="30:30">
      <c r="AD344" s="35"/>
    </row>
    <row r="345" spans="30:30">
      <c r="AD345" s="35"/>
    </row>
    <row r="346" spans="30:30">
      <c r="AD346" s="35"/>
    </row>
    <row r="347" spans="30:30">
      <c r="AD347" s="35"/>
    </row>
    <row r="348" spans="30:30">
      <c r="AD348" s="35"/>
    </row>
    <row r="349" spans="30:30">
      <c r="AD349" s="35"/>
    </row>
    <row r="350" spans="30:30">
      <c r="AD350" s="35"/>
    </row>
    <row r="351" spans="30:30">
      <c r="AD351" s="35"/>
    </row>
    <row r="352" spans="30:30">
      <c r="AD352" s="35"/>
    </row>
    <row r="353" spans="30:30">
      <c r="AD353" s="35"/>
    </row>
    <row r="354" spans="30:30">
      <c r="AD354" s="35"/>
    </row>
    <row r="355" spans="30:30">
      <c r="AD355" s="35"/>
    </row>
    <row r="356" spans="30:30">
      <c r="AD356" s="35"/>
    </row>
    <row r="357" spans="30:30">
      <c r="AD357" s="35"/>
    </row>
    <row r="358" spans="30:30">
      <c r="AD358" s="35"/>
    </row>
    <row r="359" spans="30:30">
      <c r="AD359" s="35"/>
    </row>
    <row r="360" spans="30:30">
      <c r="AD360" s="35"/>
    </row>
    <row r="361" spans="30:30">
      <c r="AD361" s="35"/>
    </row>
    <row r="362" spans="30:30">
      <c r="AD362" s="35"/>
    </row>
    <row r="363" spans="30:30">
      <c r="AD363" s="35"/>
    </row>
    <row r="364" spans="30:30">
      <c r="AD364" s="35"/>
    </row>
    <row r="365" spans="30:30">
      <c r="AD365" s="35"/>
    </row>
    <row r="366" spans="30:30">
      <c r="AD366" s="35"/>
    </row>
    <row r="367" spans="30:30">
      <c r="AD367" s="35"/>
    </row>
    <row r="368" spans="30:30">
      <c r="AD368" s="35"/>
    </row>
    <row r="369" spans="30:30">
      <c r="AD369" s="35"/>
    </row>
    <row r="370" spans="30:30">
      <c r="AD370" s="35"/>
    </row>
    <row r="371" spans="30:30">
      <c r="AD371" s="35"/>
    </row>
    <row r="372" spans="30:30">
      <c r="AD372" s="35"/>
    </row>
    <row r="373" spans="30:30">
      <c r="AD373" s="35"/>
    </row>
    <row r="374" spans="30:30">
      <c r="AD374" s="35"/>
    </row>
    <row r="375" spans="30:30">
      <c r="AD375" s="35"/>
    </row>
    <row r="376" spans="30:30">
      <c r="AD376" s="35"/>
    </row>
    <row r="377" spans="30:30">
      <c r="AD377" s="35"/>
    </row>
    <row r="378" spans="30:30">
      <c r="AD378" s="35"/>
    </row>
    <row r="379" spans="30:30">
      <c r="AD379" s="35"/>
    </row>
    <row r="380" spans="30:30">
      <c r="AD380" s="35"/>
    </row>
    <row r="381" spans="30:30">
      <c r="AD381" s="35"/>
    </row>
    <row r="382" spans="30:30">
      <c r="AD382" s="35"/>
    </row>
  </sheetData>
  <mergeCells count="6">
    <mergeCell ref="B2:B5"/>
    <mergeCell ref="D2:D4"/>
    <mergeCell ref="E2:E4"/>
    <mergeCell ref="G2:H2"/>
    <mergeCell ref="I2:J3"/>
    <mergeCell ref="K2:L3"/>
  </mergeCells>
  <phoneticPr fontId="5" type="noConversion"/>
  <dataValidations count="1">
    <dataValidation type="list" allowBlank="1" showInputMessage="1" showErrorMessage="1" sqref="B6">
      <formula1>$Q$1:$Q$271</formula1>
    </dataValidation>
  </dataValidations>
  <pageMargins left="0.74803149606299213" right="0.74803149606299213" top="0.98425196850393704" bottom="0.98425196850393704" header="0.51181102362204722" footer="0.51181102362204722"/>
  <pageSetup orientation="landscape" horizontalDpi="300" verticalDpi="30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/>
  <dimension ref="A1:Y286"/>
  <sheetViews>
    <sheetView workbookViewId="0">
      <selection activeCell="B6" sqref="B6"/>
    </sheetView>
  </sheetViews>
  <sheetFormatPr defaultColWidth="8.83203125" defaultRowHeight="12.75"/>
  <cols>
    <col min="1" max="1" width="3.5" bestFit="1" customWidth="1"/>
    <col min="2" max="2" width="9.83203125" style="15" bestFit="1" customWidth="1"/>
    <col min="3" max="25" width="6.83203125" style="15" customWidth="1"/>
  </cols>
  <sheetData>
    <row r="1" spans="1:25">
      <c r="B1" s="69" t="s">
        <v>165</v>
      </c>
      <c r="C1" s="72" t="s">
        <v>166</v>
      </c>
      <c r="D1" s="72" t="s">
        <v>167</v>
      </c>
      <c r="E1" s="1" t="s">
        <v>168</v>
      </c>
      <c r="F1" s="73" t="s">
        <v>169</v>
      </c>
      <c r="G1" s="74"/>
      <c r="H1" s="73" t="s">
        <v>170</v>
      </c>
      <c r="I1" s="84"/>
      <c r="J1" s="74"/>
      <c r="K1" s="3" t="s">
        <v>171</v>
      </c>
      <c r="L1" s="78" t="s">
        <v>172</v>
      </c>
      <c r="M1" s="79"/>
      <c r="N1" s="85" t="s">
        <v>173</v>
      </c>
      <c r="O1" s="86"/>
      <c r="P1" s="86"/>
      <c r="Q1" s="87"/>
      <c r="R1" s="85" t="s">
        <v>174</v>
      </c>
      <c r="S1" s="86"/>
      <c r="T1" s="86"/>
      <c r="U1" s="87"/>
      <c r="V1" s="75" t="s">
        <v>175</v>
      </c>
      <c r="W1" s="75" t="s">
        <v>176</v>
      </c>
      <c r="X1" s="78" t="s">
        <v>177</v>
      </c>
      <c r="Y1" s="79"/>
    </row>
    <row r="2" spans="1:25" ht="12.75" customHeight="1">
      <c r="B2" s="70"/>
      <c r="C2" s="70"/>
      <c r="D2" s="70"/>
      <c r="E2" s="3" t="s">
        <v>178</v>
      </c>
      <c r="F2" s="5" t="s">
        <v>179</v>
      </c>
      <c r="G2" s="4" t="s">
        <v>178</v>
      </c>
      <c r="H2" s="73" t="s">
        <v>180</v>
      </c>
      <c r="I2" s="74"/>
      <c r="J2" s="75" t="s">
        <v>181</v>
      </c>
      <c r="K2" s="6" t="s">
        <v>182</v>
      </c>
      <c r="L2" s="80" t="s">
        <v>183</v>
      </c>
      <c r="M2" s="81"/>
      <c r="N2" s="77"/>
      <c r="O2" s="88"/>
      <c r="P2" s="88"/>
      <c r="Q2" s="89"/>
      <c r="R2" s="77"/>
      <c r="S2" s="88"/>
      <c r="T2" s="88"/>
      <c r="U2" s="89"/>
      <c r="V2" s="76"/>
      <c r="W2" s="70"/>
      <c r="X2" s="80" t="s">
        <v>184</v>
      </c>
      <c r="Y2" s="81"/>
    </row>
    <row r="3" spans="1:25" ht="14.25">
      <c r="B3" s="70"/>
      <c r="C3" s="71"/>
      <c r="D3" s="71"/>
      <c r="E3" s="7" t="s">
        <v>185</v>
      </c>
      <c r="F3" s="8" t="s">
        <v>186</v>
      </c>
      <c r="G3" s="9" t="s">
        <v>187</v>
      </c>
      <c r="H3" s="1" t="s">
        <v>188</v>
      </c>
      <c r="I3" s="1" t="s">
        <v>189</v>
      </c>
      <c r="J3" s="71"/>
      <c r="K3" s="7" t="s">
        <v>190</v>
      </c>
      <c r="L3" s="82" t="s">
        <v>191</v>
      </c>
      <c r="M3" s="83"/>
      <c r="N3" s="10" t="s">
        <v>192</v>
      </c>
      <c r="O3" s="11" t="s">
        <v>193</v>
      </c>
      <c r="P3" s="11" t="s">
        <v>194</v>
      </c>
      <c r="Q3" s="12" t="s">
        <v>195</v>
      </c>
      <c r="R3" s="10" t="s">
        <v>192</v>
      </c>
      <c r="S3" s="11" t="s">
        <v>193</v>
      </c>
      <c r="T3" s="11" t="s">
        <v>194</v>
      </c>
      <c r="U3" s="12" t="s">
        <v>195</v>
      </c>
      <c r="V3" s="76"/>
      <c r="W3" s="77"/>
      <c r="X3" s="1" t="s">
        <v>196</v>
      </c>
      <c r="Y3" s="1" t="s">
        <v>197</v>
      </c>
    </row>
    <row r="4" spans="1:25" ht="16.5">
      <c r="B4" s="71"/>
      <c r="C4" s="1" t="s">
        <v>198</v>
      </c>
      <c r="D4" s="2" t="s">
        <v>199</v>
      </c>
      <c r="E4" s="2" t="s">
        <v>199</v>
      </c>
      <c r="F4" s="13" t="s">
        <v>199</v>
      </c>
      <c r="G4" s="2" t="s">
        <v>199</v>
      </c>
      <c r="H4" s="1" t="s">
        <v>199</v>
      </c>
      <c r="I4" s="2" t="s">
        <v>199</v>
      </c>
      <c r="J4" s="1" t="s">
        <v>199</v>
      </c>
      <c r="K4" s="1" t="s">
        <v>200</v>
      </c>
      <c r="L4" s="1" t="s">
        <v>201</v>
      </c>
      <c r="M4" s="2" t="s">
        <v>202</v>
      </c>
      <c r="N4" s="1" t="s">
        <v>203</v>
      </c>
      <c r="O4" s="1" t="s">
        <v>204</v>
      </c>
      <c r="P4" s="1" t="s">
        <v>199</v>
      </c>
      <c r="Q4" s="1" t="s">
        <v>204</v>
      </c>
      <c r="R4" s="1" t="s">
        <v>203</v>
      </c>
      <c r="S4" s="1" t="s">
        <v>204</v>
      </c>
      <c r="T4" s="1" t="s">
        <v>199</v>
      </c>
      <c r="U4" s="2" t="s">
        <v>204</v>
      </c>
      <c r="V4" s="1" t="s">
        <v>199</v>
      </c>
      <c r="W4" s="1" t="s">
        <v>199</v>
      </c>
      <c r="X4" s="1" t="s">
        <v>203</v>
      </c>
      <c r="Y4" s="1" t="s">
        <v>205</v>
      </c>
    </row>
    <row r="5" spans="1:25">
      <c r="A5" t="s">
        <v>11</v>
      </c>
      <c r="B5" s="34" t="str">
        <f>Sheet3!B6</f>
        <v>W44X335</v>
      </c>
      <c r="C5" s="15">
        <f>INDEX(AISC_Table,MATCH($B$5,$B$13:$B$286,0),2)</f>
        <v>98.5</v>
      </c>
      <c r="D5" s="15">
        <f>INDEX(AISC_Table,MATCH($B$5,$B$13:$B$286,0),3)</f>
        <v>44</v>
      </c>
      <c r="E5" s="15">
        <f>INDEX(AISC_Table,MATCH(B5,$B$13:$B$286,0),4)</f>
        <v>1.03</v>
      </c>
      <c r="F5" s="15">
        <f>INDEX(AISC_Table,MATCH($B$5,$B$13:$B$286,0),5)</f>
        <v>15.9</v>
      </c>
      <c r="G5" s="15">
        <f>INDEX(AISC_Table,MATCH($B$5,$B$13:$B$286,0),6)</f>
        <v>1.77</v>
      </c>
      <c r="H5" s="15">
        <f>INDEX(AISC_Table,MATCH($B$5,$B$13:$B$286,0),7)</f>
        <v>2.56</v>
      </c>
      <c r="I5" s="15">
        <f>INDEX(AISC_Table,MATCH($B$5,$B$13:$B$286,0),8)</f>
        <v>2.625</v>
      </c>
      <c r="J5" s="15">
        <f>INDEX(AISC_Table,MATCH($B$5,$B$13:$B$286,0),9)</f>
        <v>1.3125</v>
      </c>
      <c r="K5" s="15">
        <f>INDEX(AISC_Table,MATCH($B$5,$B$13:$B$286,0),10)</f>
        <v>335</v>
      </c>
      <c r="L5" s="15">
        <f>INDEX(AISC_Table,MATCH($B$5,$B$13:$B$286,0),11)</f>
        <v>4.5</v>
      </c>
      <c r="M5" s="15">
        <f>INDEX(AISC_Table,MATCH($B$5,$B$13:$B$286,0),12)</f>
        <v>38</v>
      </c>
      <c r="N5" s="15">
        <f>INDEX(AISC_Table,MATCH($B$5,$B$13:$B$286,0),13)</f>
        <v>31100</v>
      </c>
      <c r="O5" s="15">
        <f>INDEX(AISC_Table,MATCH($B$5,$B$13:$B$286,0),14)</f>
        <v>1410</v>
      </c>
      <c r="P5" s="15">
        <f>INDEX(AISC_Table,MATCH($B$5,$B$13:$B$286,0),15)</f>
        <v>17.8</v>
      </c>
      <c r="Q5" s="15">
        <f>INDEX(AISC_Table,MATCH($B$5,$B$13:$B$286,0),16)</f>
        <v>1620</v>
      </c>
      <c r="R5" s="15">
        <f>INDEX(AISC_Table,MATCH($B$5,$B$13:$B$286,0),17)</f>
        <v>1200</v>
      </c>
      <c r="S5" s="15">
        <f>INDEX(AISC_Table,MATCH($B$5,$B$13:$B$286,0),18)</f>
        <v>150</v>
      </c>
      <c r="T5" s="15">
        <f>INDEX(AISC_Table,MATCH($B$5,$B$13:$B$286,0),19)</f>
        <v>3.49</v>
      </c>
      <c r="U5" s="15">
        <f>INDEX(AISC_Table,MATCH($B$5,$B$13:$B$286,0),20)</f>
        <v>236</v>
      </c>
      <c r="V5" s="16">
        <f>INDEX(AISC_Table,MATCH($B$5,$B$13:$B$286,0),21)</f>
        <v>4.239105261429005</v>
      </c>
      <c r="W5" s="15">
        <f>INDEX(AISC_Table,MATCH($B$5,$B$13:$B$286,0),22)</f>
        <v>42.23</v>
      </c>
      <c r="X5" s="15">
        <f>INDEX(AISC_Table,MATCH($B$5,$B$13:$B$286,0),23)</f>
        <v>74.7</v>
      </c>
      <c r="Y5" s="15">
        <f>INDEX(AISC_Table,MATCH($B$5,$B$13:$B$286,0),24)</f>
        <v>535000</v>
      </c>
    </row>
    <row r="6" spans="1:25">
      <c r="B6" s="34"/>
      <c r="V6" s="16"/>
    </row>
    <row r="7" spans="1:25">
      <c r="B7" s="34"/>
      <c r="V7" s="16"/>
    </row>
    <row r="8" spans="1:25">
      <c r="B8" s="34"/>
      <c r="V8" s="16"/>
    </row>
    <row r="9" spans="1:25">
      <c r="B9" s="34"/>
      <c r="V9" s="16"/>
    </row>
    <row r="10" spans="1:25">
      <c r="B10" s="34"/>
      <c r="V10" s="16"/>
    </row>
    <row r="12" spans="1:25">
      <c r="B12" s="17">
        <v>1</v>
      </c>
      <c r="C12" s="18">
        <v>2</v>
      </c>
      <c r="D12" s="18">
        <v>3</v>
      </c>
      <c r="E12" s="14">
        <v>4</v>
      </c>
      <c r="F12" s="14">
        <v>5</v>
      </c>
      <c r="G12" s="14">
        <v>6</v>
      </c>
      <c r="H12" s="14">
        <v>7</v>
      </c>
      <c r="I12" s="14">
        <v>8</v>
      </c>
      <c r="J12" s="14">
        <v>9</v>
      </c>
      <c r="K12" s="14">
        <v>10</v>
      </c>
      <c r="L12" s="14">
        <v>11</v>
      </c>
      <c r="M12" s="14">
        <v>12</v>
      </c>
      <c r="N12" s="14">
        <v>13</v>
      </c>
      <c r="O12" s="14">
        <v>14</v>
      </c>
      <c r="P12" s="14">
        <v>15</v>
      </c>
      <c r="Q12" s="14">
        <v>16</v>
      </c>
      <c r="R12" s="14">
        <v>17</v>
      </c>
      <c r="S12" s="14">
        <v>18</v>
      </c>
      <c r="T12" s="14">
        <v>19</v>
      </c>
      <c r="U12" s="14">
        <v>20</v>
      </c>
      <c r="V12" s="14">
        <v>21</v>
      </c>
      <c r="W12" s="18">
        <v>22</v>
      </c>
      <c r="X12" s="14">
        <v>23</v>
      </c>
      <c r="Y12" s="14">
        <v>24</v>
      </c>
    </row>
    <row r="13" spans="1:25">
      <c r="B13" s="19" t="s">
        <v>206</v>
      </c>
      <c r="C13" s="20">
        <v>98.5</v>
      </c>
      <c r="D13" s="20">
        <v>44</v>
      </c>
      <c r="E13" s="21">
        <v>1.03</v>
      </c>
      <c r="F13" s="20">
        <v>15.9</v>
      </c>
      <c r="G13" s="21">
        <v>1.77</v>
      </c>
      <c r="H13" s="22">
        <v>2.56</v>
      </c>
      <c r="I13" s="23">
        <v>2.625</v>
      </c>
      <c r="J13" s="24">
        <v>1.3125</v>
      </c>
      <c r="K13" s="19">
        <v>335</v>
      </c>
      <c r="L13" s="21">
        <v>4.5</v>
      </c>
      <c r="M13" s="20">
        <v>38</v>
      </c>
      <c r="N13" s="19">
        <v>31100</v>
      </c>
      <c r="O13" s="19">
        <v>1410</v>
      </c>
      <c r="P13" s="20">
        <v>17.8</v>
      </c>
      <c r="Q13" s="19">
        <v>1620</v>
      </c>
      <c r="R13" s="19">
        <v>1200</v>
      </c>
      <c r="S13" s="19">
        <v>150</v>
      </c>
      <c r="T13" s="21">
        <v>3.49</v>
      </c>
      <c r="U13" s="19">
        <v>236</v>
      </c>
      <c r="V13" s="21">
        <f>SQRT(SQRT(R13*Y13)/O13)</f>
        <v>4.239105261429005</v>
      </c>
      <c r="W13" s="20">
        <f t="shared" ref="W13:W76" si="0">D13-G13</f>
        <v>42.23</v>
      </c>
      <c r="X13" s="20">
        <v>74.7</v>
      </c>
      <c r="Y13" s="19">
        <v>535000</v>
      </c>
    </row>
    <row r="14" spans="1:25">
      <c r="B14" s="19" t="s">
        <v>207</v>
      </c>
      <c r="C14" s="20">
        <v>85.4</v>
      </c>
      <c r="D14" s="20">
        <v>43.6</v>
      </c>
      <c r="E14" s="25">
        <v>0.86499999999999999</v>
      </c>
      <c r="F14" s="20">
        <v>15.8</v>
      </c>
      <c r="G14" s="21">
        <v>1.58</v>
      </c>
      <c r="H14" s="22">
        <v>2.36</v>
      </c>
      <c r="I14" s="23">
        <v>2.4375</v>
      </c>
      <c r="J14" s="24">
        <v>1.25</v>
      </c>
      <c r="K14" s="19">
        <v>290</v>
      </c>
      <c r="L14" s="21">
        <v>5.0199999999999996</v>
      </c>
      <c r="M14" s="20">
        <v>45</v>
      </c>
      <c r="N14" s="19">
        <v>27000</v>
      </c>
      <c r="O14" s="19">
        <v>1240</v>
      </c>
      <c r="P14" s="20">
        <v>17.8</v>
      </c>
      <c r="Q14" s="19">
        <v>1410</v>
      </c>
      <c r="R14" s="19">
        <v>1040</v>
      </c>
      <c r="S14" s="19">
        <v>132</v>
      </c>
      <c r="T14" s="21">
        <v>3.49</v>
      </c>
      <c r="U14" s="19">
        <v>205</v>
      </c>
      <c r="V14" s="21">
        <f t="shared" ref="V14:V77" si="1">SQRT(SQRT(R14*Y14)/O14)</f>
        <v>4.2021613464772312</v>
      </c>
      <c r="W14" s="20">
        <f t="shared" si="0"/>
        <v>42.02</v>
      </c>
      <c r="X14" s="20">
        <v>50.9</v>
      </c>
      <c r="Y14" s="19">
        <v>461000</v>
      </c>
    </row>
    <row r="15" spans="1:25">
      <c r="B15" s="19" t="s">
        <v>208</v>
      </c>
      <c r="C15" s="20">
        <v>76.900000000000006</v>
      </c>
      <c r="D15" s="20">
        <v>43.3</v>
      </c>
      <c r="E15" s="25">
        <v>0.78500000000000003</v>
      </c>
      <c r="F15" s="20">
        <v>15.8</v>
      </c>
      <c r="G15" s="21">
        <v>1.42</v>
      </c>
      <c r="H15" s="22">
        <v>2.2000000000000002</v>
      </c>
      <c r="I15" s="23">
        <v>2.25</v>
      </c>
      <c r="J15" s="24">
        <v>1.1875</v>
      </c>
      <c r="K15" s="19">
        <v>262</v>
      </c>
      <c r="L15" s="21">
        <v>5.57</v>
      </c>
      <c r="M15" s="20">
        <v>49.6</v>
      </c>
      <c r="N15" s="19">
        <v>24100</v>
      </c>
      <c r="O15" s="19">
        <v>1110</v>
      </c>
      <c r="P15" s="20">
        <v>17.7</v>
      </c>
      <c r="Q15" s="19">
        <v>1270</v>
      </c>
      <c r="R15" s="19">
        <v>923</v>
      </c>
      <c r="S15" s="19">
        <v>117</v>
      </c>
      <c r="T15" s="21">
        <v>3.47</v>
      </c>
      <c r="U15" s="19">
        <v>182</v>
      </c>
      <c r="V15" s="21">
        <f t="shared" si="1"/>
        <v>4.1735218511928815</v>
      </c>
      <c r="W15" s="20">
        <f t="shared" si="0"/>
        <v>41.879999999999995</v>
      </c>
      <c r="X15" s="20">
        <v>37.299999999999997</v>
      </c>
      <c r="Y15" s="19">
        <v>405000</v>
      </c>
    </row>
    <row r="16" spans="1:25">
      <c r="B16" s="19" t="s">
        <v>209</v>
      </c>
      <c r="C16" s="20">
        <v>67.7</v>
      </c>
      <c r="D16" s="20">
        <v>42.9</v>
      </c>
      <c r="E16" s="25">
        <v>0.71</v>
      </c>
      <c r="F16" s="20">
        <v>15.8</v>
      </c>
      <c r="G16" s="21">
        <v>1.22</v>
      </c>
      <c r="H16" s="22">
        <v>2.0099999999999998</v>
      </c>
      <c r="I16" s="23">
        <v>2.0625</v>
      </c>
      <c r="J16" s="24">
        <v>1.1875</v>
      </c>
      <c r="K16" s="19">
        <v>230</v>
      </c>
      <c r="L16" s="21">
        <v>6.45</v>
      </c>
      <c r="M16" s="20">
        <v>54.8</v>
      </c>
      <c r="N16" s="19">
        <v>20800</v>
      </c>
      <c r="O16" s="19">
        <v>971</v>
      </c>
      <c r="P16" s="20">
        <v>17.5</v>
      </c>
      <c r="Q16" s="19">
        <v>1100</v>
      </c>
      <c r="R16" s="19">
        <v>796</v>
      </c>
      <c r="S16" s="19">
        <v>101</v>
      </c>
      <c r="T16" s="21">
        <v>3.43</v>
      </c>
      <c r="U16" s="19">
        <v>157</v>
      </c>
      <c r="V16" s="21">
        <f t="shared" si="1"/>
        <v>4.1341637698589233</v>
      </c>
      <c r="W16" s="20">
        <f t="shared" si="0"/>
        <v>41.68</v>
      </c>
      <c r="X16" s="20">
        <v>24.9</v>
      </c>
      <c r="Y16" s="19">
        <v>346000</v>
      </c>
    </row>
    <row r="17" spans="2:25">
      <c r="B17" s="19" t="s">
        <v>210</v>
      </c>
      <c r="C17" s="19">
        <v>174</v>
      </c>
      <c r="D17" s="20">
        <v>43</v>
      </c>
      <c r="E17" s="21">
        <v>1.79</v>
      </c>
      <c r="F17" s="20">
        <v>16.7</v>
      </c>
      <c r="G17" s="21">
        <v>3.23</v>
      </c>
      <c r="H17" s="22">
        <v>4.41</v>
      </c>
      <c r="I17" s="23">
        <v>4.5</v>
      </c>
      <c r="J17" s="24">
        <v>2.125</v>
      </c>
      <c r="K17" s="19">
        <v>593</v>
      </c>
      <c r="L17" s="21">
        <v>2.58</v>
      </c>
      <c r="M17" s="20">
        <v>19.100000000000001</v>
      </c>
      <c r="N17" s="19">
        <v>50400</v>
      </c>
      <c r="O17" s="19">
        <v>2340</v>
      </c>
      <c r="P17" s="20">
        <v>17</v>
      </c>
      <c r="Q17" s="19">
        <v>2760</v>
      </c>
      <c r="R17" s="19">
        <v>2520</v>
      </c>
      <c r="S17" s="19">
        <v>302</v>
      </c>
      <c r="T17" s="21">
        <v>3.8</v>
      </c>
      <c r="U17" s="19">
        <v>481</v>
      </c>
      <c r="V17" s="21">
        <f t="shared" si="1"/>
        <v>4.6282413280530381</v>
      </c>
      <c r="W17" s="20">
        <f t="shared" si="0"/>
        <v>39.770000000000003</v>
      </c>
      <c r="X17" s="19">
        <v>445</v>
      </c>
      <c r="Y17" s="19">
        <v>997000</v>
      </c>
    </row>
    <row r="18" spans="2:25">
      <c r="B18" s="19" t="s">
        <v>211</v>
      </c>
      <c r="C18" s="19">
        <v>148</v>
      </c>
      <c r="D18" s="20">
        <v>42.1</v>
      </c>
      <c r="E18" s="21">
        <v>1.54</v>
      </c>
      <c r="F18" s="20">
        <v>16.399999999999999</v>
      </c>
      <c r="G18" s="21">
        <v>2.76</v>
      </c>
      <c r="H18" s="22">
        <v>3.94</v>
      </c>
      <c r="I18" s="23">
        <v>4</v>
      </c>
      <c r="J18" s="24">
        <v>2</v>
      </c>
      <c r="K18" s="19">
        <v>503</v>
      </c>
      <c r="L18" s="21">
        <v>2.98</v>
      </c>
      <c r="M18" s="20">
        <v>22.3</v>
      </c>
      <c r="N18" s="19">
        <v>41600</v>
      </c>
      <c r="O18" s="19">
        <v>1980</v>
      </c>
      <c r="P18" s="20">
        <v>16.8</v>
      </c>
      <c r="Q18" s="19">
        <v>2320</v>
      </c>
      <c r="R18" s="19">
        <v>2040</v>
      </c>
      <c r="S18" s="19">
        <v>249</v>
      </c>
      <c r="T18" s="21">
        <v>3.72</v>
      </c>
      <c r="U18" s="19">
        <v>394</v>
      </c>
      <c r="V18" s="21">
        <f t="shared" si="1"/>
        <v>4.5013646655887669</v>
      </c>
      <c r="W18" s="20">
        <f t="shared" si="0"/>
        <v>39.340000000000003</v>
      </c>
      <c r="X18" s="19">
        <v>277</v>
      </c>
      <c r="Y18" s="19">
        <v>789000</v>
      </c>
    </row>
    <row r="19" spans="2:25">
      <c r="B19" s="19" t="s">
        <v>212</v>
      </c>
      <c r="C19" s="19">
        <v>127</v>
      </c>
      <c r="D19" s="20">
        <v>41.3</v>
      </c>
      <c r="E19" s="21">
        <v>1.34</v>
      </c>
      <c r="F19" s="20">
        <v>16.2</v>
      </c>
      <c r="G19" s="21">
        <v>2.36</v>
      </c>
      <c r="H19" s="22">
        <v>3.54</v>
      </c>
      <c r="I19" s="23">
        <v>3.625</v>
      </c>
      <c r="J19" s="24">
        <v>1.875</v>
      </c>
      <c r="K19" s="19">
        <v>431</v>
      </c>
      <c r="L19" s="21">
        <v>3.44</v>
      </c>
      <c r="M19" s="20">
        <v>25.5</v>
      </c>
      <c r="N19" s="19">
        <v>34800</v>
      </c>
      <c r="O19" s="19">
        <v>1690</v>
      </c>
      <c r="P19" s="20">
        <v>16.600000000000001</v>
      </c>
      <c r="Q19" s="19">
        <v>1960</v>
      </c>
      <c r="R19" s="19">
        <v>1690</v>
      </c>
      <c r="S19" s="19">
        <v>208</v>
      </c>
      <c r="T19" s="21">
        <v>3.65</v>
      </c>
      <c r="U19" s="19">
        <v>328</v>
      </c>
      <c r="V19" s="21">
        <f t="shared" si="1"/>
        <v>4.4079178654073239</v>
      </c>
      <c r="W19" s="20">
        <f t="shared" si="0"/>
        <v>38.94</v>
      </c>
      <c r="X19" s="19">
        <v>177</v>
      </c>
      <c r="Y19" s="19">
        <v>638000</v>
      </c>
    </row>
    <row r="20" spans="2:25">
      <c r="B20" s="19" t="s">
        <v>213</v>
      </c>
      <c r="C20" s="19">
        <v>117</v>
      </c>
      <c r="D20" s="20">
        <v>41</v>
      </c>
      <c r="E20" s="21">
        <v>1.22</v>
      </c>
      <c r="F20" s="20">
        <v>16.100000000000001</v>
      </c>
      <c r="G20" s="21">
        <v>2.2000000000000002</v>
      </c>
      <c r="H20" s="22">
        <v>3.38</v>
      </c>
      <c r="I20" s="23">
        <v>3.5</v>
      </c>
      <c r="J20" s="24">
        <v>1.8125</v>
      </c>
      <c r="K20" s="19">
        <v>397</v>
      </c>
      <c r="L20" s="21">
        <v>3.66</v>
      </c>
      <c r="M20" s="20">
        <v>28</v>
      </c>
      <c r="N20" s="19">
        <v>32000</v>
      </c>
      <c r="O20" s="19">
        <v>1560</v>
      </c>
      <c r="P20" s="20">
        <v>16.600000000000001</v>
      </c>
      <c r="Q20" s="19">
        <v>1800</v>
      </c>
      <c r="R20" s="19">
        <v>1540</v>
      </c>
      <c r="S20" s="19">
        <v>191</v>
      </c>
      <c r="T20" s="21">
        <v>3.64</v>
      </c>
      <c r="U20" s="19">
        <v>300</v>
      </c>
      <c r="V20" s="21">
        <f t="shared" si="1"/>
        <v>4.3750953456735138</v>
      </c>
      <c r="W20" s="20">
        <f t="shared" si="0"/>
        <v>38.799999999999997</v>
      </c>
      <c r="X20" s="19">
        <v>142</v>
      </c>
      <c r="Y20" s="19">
        <v>579000</v>
      </c>
    </row>
    <row r="21" spans="2:25">
      <c r="B21" s="19" t="s">
        <v>214</v>
      </c>
      <c r="C21" s="19">
        <v>109</v>
      </c>
      <c r="D21" s="20">
        <v>40.6</v>
      </c>
      <c r="E21" s="21">
        <v>1.1599999999999999</v>
      </c>
      <c r="F21" s="20">
        <v>16.100000000000001</v>
      </c>
      <c r="G21" s="21">
        <v>2.0499999999999998</v>
      </c>
      <c r="H21" s="22">
        <v>3.23</v>
      </c>
      <c r="I21" s="23">
        <v>3.3125</v>
      </c>
      <c r="J21" s="24">
        <v>1.8125</v>
      </c>
      <c r="K21" s="19">
        <v>372</v>
      </c>
      <c r="L21" s="21">
        <v>3.93</v>
      </c>
      <c r="M21" s="20">
        <v>29.5</v>
      </c>
      <c r="N21" s="19">
        <v>29600</v>
      </c>
      <c r="O21" s="19">
        <v>1460</v>
      </c>
      <c r="P21" s="20">
        <v>16.5</v>
      </c>
      <c r="Q21" s="19">
        <v>1680</v>
      </c>
      <c r="R21" s="19">
        <v>1420</v>
      </c>
      <c r="S21" s="19">
        <v>177</v>
      </c>
      <c r="T21" s="21">
        <v>3.6</v>
      </c>
      <c r="U21" s="19">
        <v>277</v>
      </c>
      <c r="V21" s="21">
        <f t="shared" si="1"/>
        <v>4.3306605007480723</v>
      </c>
      <c r="W21" s="20">
        <f t="shared" si="0"/>
        <v>38.550000000000004</v>
      </c>
      <c r="X21" s="19">
        <v>116</v>
      </c>
      <c r="Y21" s="19">
        <v>528000</v>
      </c>
    </row>
    <row r="22" spans="2:25">
      <c r="B22" s="19" t="s">
        <v>215</v>
      </c>
      <c r="C22" s="19">
        <v>107</v>
      </c>
      <c r="D22" s="20">
        <v>40.6</v>
      </c>
      <c r="E22" s="21">
        <v>1.1200000000000001</v>
      </c>
      <c r="F22" s="20">
        <v>16</v>
      </c>
      <c r="G22" s="21">
        <v>2.0099999999999998</v>
      </c>
      <c r="H22" s="22">
        <v>3.19</v>
      </c>
      <c r="I22" s="23">
        <v>3.25</v>
      </c>
      <c r="J22" s="24">
        <v>1.75</v>
      </c>
      <c r="K22" s="19">
        <v>362</v>
      </c>
      <c r="L22" s="21">
        <v>3.99</v>
      </c>
      <c r="M22" s="20">
        <v>30.5</v>
      </c>
      <c r="N22" s="19">
        <v>28900</v>
      </c>
      <c r="O22" s="19">
        <v>1420</v>
      </c>
      <c r="P22" s="20">
        <v>16.5</v>
      </c>
      <c r="Q22" s="19">
        <v>1640</v>
      </c>
      <c r="R22" s="19">
        <v>1380</v>
      </c>
      <c r="S22" s="19">
        <v>173</v>
      </c>
      <c r="T22" s="21">
        <v>3.6</v>
      </c>
      <c r="U22" s="19">
        <v>270</v>
      </c>
      <c r="V22" s="21">
        <f t="shared" si="1"/>
        <v>4.3286746091721424</v>
      </c>
      <c r="W22" s="20">
        <f t="shared" si="0"/>
        <v>38.590000000000003</v>
      </c>
      <c r="X22" s="19">
        <v>109</v>
      </c>
      <c r="Y22" s="19">
        <v>513000</v>
      </c>
    </row>
    <row r="23" spans="2:25">
      <c r="B23" s="19" t="s">
        <v>216</v>
      </c>
      <c r="C23" s="20">
        <v>95.3</v>
      </c>
      <c r="D23" s="20">
        <v>40.200000000000003</v>
      </c>
      <c r="E23" s="21">
        <v>1</v>
      </c>
      <c r="F23" s="20">
        <v>15.9</v>
      </c>
      <c r="G23" s="21">
        <v>1.81</v>
      </c>
      <c r="H23" s="22">
        <v>2.99</v>
      </c>
      <c r="I23" s="23">
        <v>3.0625</v>
      </c>
      <c r="J23" s="24">
        <v>1.6875</v>
      </c>
      <c r="K23" s="19">
        <v>324</v>
      </c>
      <c r="L23" s="21">
        <v>4.4000000000000004</v>
      </c>
      <c r="M23" s="20">
        <v>34.200000000000003</v>
      </c>
      <c r="N23" s="19">
        <v>25600</v>
      </c>
      <c r="O23" s="19">
        <v>1280</v>
      </c>
      <c r="P23" s="20">
        <v>16.399999999999999</v>
      </c>
      <c r="Q23" s="19">
        <v>1460</v>
      </c>
      <c r="R23" s="19">
        <v>1220</v>
      </c>
      <c r="S23" s="19">
        <v>153</v>
      </c>
      <c r="T23" s="21">
        <v>3.58</v>
      </c>
      <c r="U23" s="19">
        <v>239</v>
      </c>
      <c r="V23" s="21">
        <f t="shared" si="1"/>
        <v>4.2737043645124864</v>
      </c>
      <c r="W23" s="20">
        <f t="shared" si="0"/>
        <v>38.39</v>
      </c>
      <c r="X23" s="20">
        <v>79.400000000000006</v>
      </c>
      <c r="Y23" s="19">
        <v>448000</v>
      </c>
    </row>
    <row r="24" spans="2:25">
      <c r="B24" s="19" t="s">
        <v>217</v>
      </c>
      <c r="C24" s="20">
        <v>87.4</v>
      </c>
      <c r="D24" s="20">
        <v>39.799999999999997</v>
      </c>
      <c r="E24" s="25">
        <v>0.93</v>
      </c>
      <c r="F24" s="20">
        <v>15.8</v>
      </c>
      <c r="G24" s="21">
        <v>1.65</v>
      </c>
      <c r="H24" s="22">
        <v>2.83</v>
      </c>
      <c r="I24" s="23">
        <v>2.9375</v>
      </c>
      <c r="J24" s="24">
        <v>1.6875</v>
      </c>
      <c r="K24" s="19">
        <v>297</v>
      </c>
      <c r="L24" s="21">
        <v>4.8</v>
      </c>
      <c r="M24" s="20">
        <v>36.799999999999997</v>
      </c>
      <c r="N24" s="19">
        <v>23200</v>
      </c>
      <c r="O24" s="19">
        <v>1170</v>
      </c>
      <c r="P24" s="20">
        <v>16.3</v>
      </c>
      <c r="Q24" s="19">
        <v>1330</v>
      </c>
      <c r="R24" s="19">
        <v>1090</v>
      </c>
      <c r="S24" s="19">
        <v>138</v>
      </c>
      <c r="T24" s="21">
        <v>3.54</v>
      </c>
      <c r="U24" s="19">
        <v>215</v>
      </c>
      <c r="V24" s="21">
        <f t="shared" si="1"/>
        <v>4.2218900371273911</v>
      </c>
      <c r="W24" s="20">
        <f t="shared" si="0"/>
        <v>38.15</v>
      </c>
      <c r="X24" s="20">
        <v>61.2</v>
      </c>
      <c r="Y24" s="19">
        <v>399000</v>
      </c>
    </row>
    <row r="25" spans="2:25">
      <c r="B25" s="19" t="s">
        <v>218</v>
      </c>
      <c r="C25" s="20">
        <v>81.400000000000006</v>
      </c>
      <c r="D25" s="20">
        <v>39.700000000000003</v>
      </c>
      <c r="E25" s="25">
        <v>0.83</v>
      </c>
      <c r="F25" s="20">
        <v>15.8</v>
      </c>
      <c r="G25" s="21">
        <v>1.58</v>
      </c>
      <c r="H25" s="22">
        <v>2.76</v>
      </c>
      <c r="I25" s="23">
        <v>2.875</v>
      </c>
      <c r="J25" s="24">
        <v>1.625</v>
      </c>
      <c r="K25" s="19">
        <v>277</v>
      </c>
      <c r="L25" s="21">
        <v>5.03</v>
      </c>
      <c r="M25" s="20">
        <v>41.2</v>
      </c>
      <c r="N25" s="19">
        <v>21900</v>
      </c>
      <c r="O25" s="19">
        <v>1100</v>
      </c>
      <c r="P25" s="20">
        <v>16.399999999999999</v>
      </c>
      <c r="Q25" s="19">
        <v>1250</v>
      </c>
      <c r="R25" s="19">
        <v>1040</v>
      </c>
      <c r="S25" s="19">
        <v>132</v>
      </c>
      <c r="T25" s="21">
        <v>3.58</v>
      </c>
      <c r="U25" s="19">
        <v>204</v>
      </c>
      <c r="V25" s="21">
        <f t="shared" si="1"/>
        <v>4.2483647307432397</v>
      </c>
      <c r="W25" s="20">
        <f t="shared" si="0"/>
        <v>38.120000000000005</v>
      </c>
      <c r="X25" s="20">
        <v>51.5</v>
      </c>
      <c r="Y25" s="19">
        <v>379000</v>
      </c>
    </row>
    <row r="26" spans="2:25">
      <c r="B26" s="19" t="s">
        <v>219</v>
      </c>
      <c r="C26" s="20">
        <v>73.3</v>
      </c>
      <c r="D26" s="20">
        <v>39.4</v>
      </c>
      <c r="E26" s="25">
        <v>0.75</v>
      </c>
      <c r="F26" s="20">
        <v>15.8</v>
      </c>
      <c r="G26" s="21">
        <v>1.42</v>
      </c>
      <c r="H26" s="22">
        <v>2.6</v>
      </c>
      <c r="I26" s="23">
        <v>2.6875</v>
      </c>
      <c r="J26" s="24">
        <v>1.5625</v>
      </c>
      <c r="K26" s="19">
        <v>249</v>
      </c>
      <c r="L26" s="21">
        <v>5.55</v>
      </c>
      <c r="M26" s="20">
        <v>45.6</v>
      </c>
      <c r="N26" s="19">
        <v>19600</v>
      </c>
      <c r="O26" s="19">
        <v>993</v>
      </c>
      <c r="P26" s="20">
        <v>16.3</v>
      </c>
      <c r="Q26" s="19">
        <v>1120</v>
      </c>
      <c r="R26" s="19">
        <v>926</v>
      </c>
      <c r="S26" s="19">
        <v>118</v>
      </c>
      <c r="T26" s="21">
        <v>3.55</v>
      </c>
      <c r="U26" s="19">
        <v>182</v>
      </c>
      <c r="V26" s="21">
        <f t="shared" si="1"/>
        <v>4.2083779761397366</v>
      </c>
      <c r="W26" s="20">
        <f t="shared" si="0"/>
        <v>37.979999999999997</v>
      </c>
      <c r="X26" s="20">
        <v>38.1</v>
      </c>
      <c r="Y26" s="19">
        <v>334000</v>
      </c>
    </row>
    <row r="27" spans="2:25">
      <c r="B27" s="19" t="s">
        <v>220</v>
      </c>
      <c r="C27" s="20">
        <v>63.4</v>
      </c>
      <c r="D27" s="20">
        <v>39</v>
      </c>
      <c r="E27" s="25">
        <v>0.65</v>
      </c>
      <c r="F27" s="20">
        <v>15.8</v>
      </c>
      <c r="G27" s="21">
        <v>1.22</v>
      </c>
      <c r="H27" s="22">
        <v>2.4</v>
      </c>
      <c r="I27" s="23">
        <v>2.5</v>
      </c>
      <c r="J27" s="24">
        <v>1.5625</v>
      </c>
      <c r="K27" s="19">
        <v>215</v>
      </c>
      <c r="L27" s="21">
        <v>6.45</v>
      </c>
      <c r="M27" s="20">
        <v>52.6</v>
      </c>
      <c r="N27" s="19">
        <v>16700</v>
      </c>
      <c r="O27" s="19">
        <v>859</v>
      </c>
      <c r="P27" s="20">
        <v>16.2</v>
      </c>
      <c r="Q27" s="19">
        <v>964</v>
      </c>
      <c r="R27" s="19">
        <v>796</v>
      </c>
      <c r="S27" s="19">
        <v>101</v>
      </c>
      <c r="T27" s="21">
        <v>3.54</v>
      </c>
      <c r="U27" s="19">
        <v>156</v>
      </c>
      <c r="V27" s="21">
        <f t="shared" si="1"/>
        <v>4.1837070800133676</v>
      </c>
      <c r="W27" s="20">
        <f t="shared" si="0"/>
        <v>37.78</v>
      </c>
      <c r="X27" s="20">
        <v>24.8</v>
      </c>
      <c r="Y27" s="19">
        <v>284000</v>
      </c>
    </row>
    <row r="28" spans="2:25">
      <c r="B28" s="19" t="s">
        <v>221</v>
      </c>
      <c r="C28" s="20">
        <v>58.5</v>
      </c>
      <c r="D28" s="20">
        <v>38.700000000000003</v>
      </c>
      <c r="E28" s="25">
        <v>0.65</v>
      </c>
      <c r="F28" s="20">
        <v>15.8</v>
      </c>
      <c r="G28" s="21">
        <v>1.07</v>
      </c>
      <c r="H28" s="22">
        <v>2.25</v>
      </c>
      <c r="I28" s="23">
        <v>2.3125</v>
      </c>
      <c r="J28" s="24">
        <v>1.5625</v>
      </c>
      <c r="K28" s="19">
        <v>199</v>
      </c>
      <c r="L28" s="21">
        <v>7.39</v>
      </c>
      <c r="M28" s="20">
        <v>52.6</v>
      </c>
      <c r="N28" s="19">
        <v>14900</v>
      </c>
      <c r="O28" s="19">
        <v>770</v>
      </c>
      <c r="P28" s="20">
        <v>16</v>
      </c>
      <c r="Q28" s="19">
        <v>869</v>
      </c>
      <c r="R28" s="19">
        <v>695</v>
      </c>
      <c r="S28" s="20">
        <v>88.2</v>
      </c>
      <c r="T28" s="21">
        <v>3.45</v>
      </c>
      <c r="U28" s="19">
        <v>137</v>
      </c>
      <c r="V28" s="21">
        <f t="shared" si="1"/>
        <v>4.1208292100923538</v>
      </c>
      <c r="W28" s="20">
        <f t="shared" si="0"/>
        <v>37.630000000000003</v>
      </c>
      <c r="X28" s="20">
        <v>18.3</v>
      </c>
      <c r="Y28" s="19">
        <v>246000</v>
      </c>
    </row>
    <row r="29" spans="2:25">
      <c r="B29" s="19" t="s">
        <v>222</v>
      </c>
      <c r="C29" s="19">
        <v>115</v>
      </c>
      <c r="D29" s="20">
        <v>41.6</v>
      </c>
      <c r="E29" s="21">
        <v>1.42</v>
      </c>
      <c r="F29" s="20">
        <v>12.4</v>
      </c>
      <c r="G29" s="21">
        <v>2.52</v>
      </c>
      <c r="H29" s="22">
        <v>3.7</v>
      </c>
      <c r="I29" s="23">
        <v>3.8125</v>
      </c>
      <c r="J29" s="24">
        <v>1.9375</v>
      </c>
      <c r="K29" s="19">
        <v>392</v>
      </c>
      <c r="L29" s="21">
        <v>2.4500000000000002</v>
      </c>
      <c r="M29" s="20">
        <v>24.1</v>
      </c>
      <c r="N29" s="19">
        <v>29900</v>
      </c>
      <c r="O29" s="19">
        <v>1440</v>
      </c>
      <c r="P29" s="20">
        <v>16.100000000000001</v>
      </c>
      <c r="Q29" s="19">
        <v>1710</v>
      </c>
      <c r="R29" s="19">
        <v>803</v>
      </c>
      <c r="S29" s="19">
        <v>130</v>
      </c>
      <c r="T29" s="21">
        <v>2.64</v>
      </c>
      <c r="U29" s="19">
        <v>212</v>
      </c>
      <c r="V29" s="21">
        <f t="shared" si="1"/>
        <v>3.2993470241886063</v>
      </c>
      <c r="W29" s="20">
        <f t="shared" si="0"/>
        <v>39.08</v>
      </c>
      <c r="X29" s="19">
        <v>172</v>
      </c>
      <c r="Y29" s="19">
        <v>306000</v>
      </c>
    </row>
    <row r="30" spans="2:25">
      <c r="B30" s="19" t="s">
        <v>223</v>
      </c>
      <c r="C30" s="20">
        <v>97.5</v>
      </c>
      <c r="D30" s="20">
        <v>40.799999999999997</v>
      </c>
      <c r="E30" s="21">
        <v>1.22</v>
      </c>
      <c r="F30" s="20">
        <v>12.2</v>
      </c>
      <c r="G30" s="21">
        <v>2.13</v>
      </c>
      <c r="H30" s="22">
        <v>3.31</v>
      </c>
      <c r="I30" s="23">
        <v>3.375</v>
      </c>
      <c r="J30" s="24">
        <v>1.8125</v>
      </c>
      <c r="K30" s="19">
        <v>331</v>
      </c>
      <c r="L30" s="21">
        <v>2.86</v>
      </c>
      <c r="M30" s="20">
        <v>28</v>
      </c>
      <c r="N30" s="19">
        <v>24700</v>
      </c>
      <c r="O30" s="19">
        <v>1210</v>
      </c>
      <c r="P30" s="20">
        <v>15.9</v>
      </c>
      <c r="Q30" s="19">
        <v>1430</v>
      </c>
      <c r="R30" s="19">
        <v>644</v>
      </c>
      <c r="S30" s="19">
        <v>106</v>
      </c>
      <c r="T30" s="21">
        <v>2.57</v>
      </c>
      <c r="U30" s="19">
        <v>172</v>
      </c>
      <c r="V30" s="21">
        <f t="shared" si="1"/>
        <v>3.2087290217285269</v>
      </c>
      <c r="W30" s="20">
        <f t="shared" si="0"/>
        <v>38.669999999999995</v>
      </c>
      <c r="X30" s="19">
        <v>105</v>
      </c>
      <c r="Y30" s="19">
        <v>241000</v>
      </c>
    </row>
    <row r="31" spans="2:25">
      <c r="B31" s="19" t="s">
        <v>224</v>
      </c>
      <c r="C31" s="20">
        <v>96</v>
      </c>
      <c r="D31" s="20">
        <v>40.799999999999997</v>
      </c>
      <c r="E31" s="21">
        <v>1.18</v>
      </c>
      <c r="F31" s="20">
        <v>12.1</v>
      </c>
      <c r="G31" s="21">
        <v>2.13</v>
      </c>
      <c r="H31" s="22">
        <v>3.31</v>
      </c>
      <c r="I31" s="23">
        <v>3.375</v>
      </c>
      <c r="J31" s="24">
        <v>1.8125</v>
      </c>
      <c r="K31" s="19">
        <v>327</v>
      </c>
      <c r="L31" s="21">
        <v>2.85</v>
      </c>
      <c r="M31" s="20">
        <v>29</v>
      </c>
      <c r="N31" s="19">
        <v>24500</v>
      </c>
      <c r="O31" s="19">
        <v>1200</v>
      </c>
      <c r="P31" s="20">
        <v>16</v>
      </c>
      <c r="Q31" s="19">
        <v>1410</v>
      </c>
      <c r="R31" s="19">
        <v>640</v>
      </c>
      <c r="S31" s="19">
        <v>105</v>
      </c>
      <c r="T31" s="21">
        <v>2.58</v>
      </c>
      <c r="U31" s="19">
        <v>170</v>
      </c>
      <c r="V31" s="21">
        <f t="shared" si="1"/>
        <v>3.2103608139626409</v>
      </c>
      <c r="W31" s="20">
        <f t="shared" si="0"/>
        <v>38.669999999999995</v>
      </c>
      <c r="X31" s="19">
        <v>103</v>
      </c>
      <c r="Y31" s="19">
        <v>239000</v>
      </c>
    </row>
    <row r="32" spans="2:25">
      <c r="B32" s="19" t="s">
        <v>225</v>
      </c>
      <c r="C32" s="20">
        <v>86.3</v>
      </c>
      <c r="D32" s="20">
        <v>40.4</v>
      </c>
      <c r="E32" s="21">
        <v>1.06</v>
      </c>
      <c r="F32" s="20">
        <v>12</v>
      </c>
      <c r="G32" s="21">
        <v>1.93</v>
      </c>
      <c r="H32" s="22">
        <v>3.11</v>
      </c>
      <c r="I32" s="23">
        <v>3.1875</v>
      </c>
      <c r="J32" s="24">
        <v>1.75</v>
      </c>
      <c r="K32" s="19">
        <v>294</v>
      </c>
      <c r="L32" s="21">
        <v>3.11</v>
      </c>
      <c r="M32" s="20">
        <v>32.200000000000003</v>
      </c>
      <c r="N32" s="19">
        <v>21900</v>
      </c>
      <c r="O32" s="19">
        <v>1080</v>
      </c>
      <c r="P32" s="20">
        <v>15.9</v>
      </c>
      <c r="Q32" s="26">
        <v>1270</v>
      </c>
      <c r="R32" s="19">
        <v>562</v>
      </c>
      <c r="S32" s="20">
        <v>93.5</v>
      </c>
      <c r="T32" s="21">
        <v>2.5499999999999998</v>
      </c>
      <c r="U32" s="19">
        <v>150</v>
      </c>
      <c r="V32" s="21">
        <f t="shared" si="1"/>
        <v>3.1640113656771316</v>
      </c>
      <c r="W32" s="20">
        <f t="shared" si="0"/>
        <v>38.47</v>
      </c>
      <c r="X32" s="20">
        <v>76.599999999999994</v>
      </c>
      <c r="Y32" s="19">
        <v>208000</v>
      </c>
    </row>
    <row r="33" spans="2:25">
      <c r="B33" s="19" t="s">
        <v>226</v>
      </c>
      <c r="C33" s="27">
        <v>82</v>
      </c>
      <c r="D33" s="27">
        <v>40.200000000000003</v>
      </c>
      <c r="E33" s="21">
        <v>1.03</v>
      </c>
      <c r="F33" s="20">
        <v>12</v>
      </c>
      <c r="G33" s="21">
        <v>1.81</v>
      </c>
      <c r="H33" s="22">
        <v>2.99</v>
      </c>
      <c r="I33" s="23">
        <v>3.0625</v>
      </c>
      <c r="J33" s="24">
        <v>1.75</v>
      </c>
      <c r="K33" s="28">
        <v>278</v>
      </c>
      <c r="L33" s="29">
        <v>3.31</v>
      </c>
      <c r="M33" s="27">
        <v>33.299999999999997</v>
      </c>
      <c r="N33" s="28">
        <v>20500</v>
      </c>
      <c r="O33" s="28">
        <v>1020</v>
      </c>
      <c r="P33" s="27">
        <v>15.8</v>
      </c>
      <c r="Q33" s="28">
        <v>1190</v>
      </c>
      <c r="R33" s="28">
        <v>521</v>
      </c>
      <c r="S33" s="27">
        <v>87.1</v>
      </c>
      <c r="T33" s="29">
        <v>2.52</v>
      </c>
      <c r="U33" s="28">
        <v>140</v>
      </c>
      <c r="V33" s="21">
        <f t="shared" si="1"/>
        <v>3.1313719150890251</v>
      </c>
      <c r="W33" s="20">
        <f t="shared" si="0"/>
        <v>38.39</v>
      </c>
      <c r="X33" s="27">
        <v>65</v>
      </c>
      <c r="Y33" s="28">
        <v>192000</v>
      </c>
    </row>
    <row r="34" spans="2:25">
      <c r="B34" s="19" t="s">
        <v>227</v>
      </c>
      <c r="C34" s="27">
        <v>77.599999999999994</v>
      </c>
      <c r="D34" s="27">
        <v>40</v>
      </c>
      <c r="E34" s="25">
        <v>0.96</v>
      </c>
      <c r="F34" s="20">
        <v>11.9</v>
      </c>
      <c r="G34" s="21">
        <v>1.73</v>
      </c>
      <c r="H34" s="22">
        <v>2.91</v>
      </c>
      <c r="I34" s="23">
        <v>3</v>
      </c>
      <c r="J34" s="24">
        <v>1.6875</v>
      </c>
      <c r="K34" s="28">
        <v>264</v>
      </c>
      <c r="L34" s="29">
        <v>3.45</v>
      </c>
      <c r="M34" s="27">
        <v>35.6</v>
      </c>
      <c r="N34" s="28">
        <v>19400</v>
      </c>
      <c r="O34" s="28">
        <v>971</v>
      </c>
      <c r="P34" s="27">
        <v>15.8</v>
      </c>
      <c r="Q34" s="28">
        <v>1130</v>
      </c>
      <c r="R34" s="28">
        <v>493</v>
      </c>
      <c r="S34" s="27">
        <v>82.6</v>
      </c>
      <c r="T34" s="29">
        <v>2.52</v>
      </c>
      <c r="U34" s="28">
        <v>132</v>
      </c>
      <c r="V34" s="21">
        <f t="shared" si="1"/>
        <v>3.1190458474578242</v>
      </c>
      <c r="W34" s="20">
        <f t="shared" si="0"/>
        <v>38.270000000000003</v>
      </c>
      <c r="X34" s="27">
        <v>56.1</v>
      </c>
      <c r="Y34" s="28">
        <v>181000</v>
      </c>
    </row>
    <row r="35" spans="2:25">
      <c r="B35" s="19" t="s">
        <v>228</v>
      </c>
      <c r="C35" s="27">
        <v>69</v>
      </c>
      <c r="D35" s="27">
        <v>39.700000000000003</v>
      </c>
      <c r="E35" s="25">
        <v>0.83</v>
      </c>
      <c r="F35" s="20">
        <v>11.9</v>
      </c>
      <c r="G35" s="21">
        <v>1.58</v>
      </c>
      <c r="H35" s="22">
        <v>2.76</v>
      </c>
      <c r="I35" s="23">
        <v>2.875</v>
      </c>
      <c r="J35" s="24">
        <v>1.625</v>
      </c>
      <c r="K35" s="28">
        <v>235</v>
      </c>
      <c r="L35" s="29">
        <v>3.77</v>
      </c>
      <c r="M35" s="27">
        <v>41.2</v>
      </c>
      <c r="N35" s="28">
        <v>17400</v>
      </c>
      <c r="O35" s="28">
        <v>875</v>
      </c>
      <c r="P35" s="27">
        <v>15.9</v>
      </c>
      <c r="Q35" s="28">
        <v>1010</v>
      </c>
      <c r="R35" s="28">
        <v>444</v>
      </c>
      <c r="S35" s="27">
        <v>74.599999999999994</v>
      </c>
      <c r="T35" s="29">
        <v>2.54</v>
      </c>
      <c r="U35" s="28">
        <v>118</v>
      </c>
      <c r="V35" s="21">
        <f t="shared" si="1"/>
        <v>3.1084807699261736</v>
      </c>
      <c r="W35" s="20">
        <f t="shared" si="0"/>
        <v>38.120000000000005</v>
      </c>
      <c r="X35" s="27">
        <v>41.3</v>
      </c>
      <c r="Y35" s="28">
        <v>161000</v>
      </c>
    </row>
    <row r="36" spans="2:25">
      <c r="B36" s="19" t="s">
        <v>229</v>
      </c>
      <c r="C36" s="27">
        <v>62</v>
      </c>
      <c r="D36" s="27">
        <v>39.4</v>
      </c>
      <c r="E36" s="25">
        <v>0.75</v>
      </c>
      <c r="F36" s="20">
        <v>11.8</v>
      </c>
      <c r="G36" s="21">
        <v>1.42</v>
      </c>
      <c r="H36" s="22">
        <v>2.6</v>
      </c>
      <c r="I36" s="23">
        <v>2.6875</v>
      </c>
      <c r="J36" s="24">
        <v>1.5625</v>
      </c>
      <c r="K36" s="28">
        <v>211</v>
      </c>
      <c r="L36" s="29">
        <v>4.17</v>
      </c>
      <c r="M36" s="27">
        <v>45.6</v>
      </c>
      <c r="N36" s="28">
        <v>15500</v>
      </c>
      <c r="O36" s="28">
        <v>786</v>
      </c>
      <c r="P36" s="27">
        <v>15.8</v>
      </c>
      <c r="Q36" s="28">
        <v>906</v>
      </c>
      <c r="R36" s="28">
        <v>390</v>
      </c>
      <c r="S36" s="27">
        <v>66.099999999999994</v>
      </c>
      <c r="T36" s="29">
        <v>2.5099999999999998</v>
      </c>
      <c r="U36" s="28">
        <v>105</v>
      </c>
      <c r="V36" s="21">
        <f t="shared" si="1"/>
        <v>3.0715646228423052</v>
      </c>
      <c r="W36" s="20">
        <f t="shared" si="0"/>
        <v>37.979999999999997</v>
      </c>
      <c r="X36" s="27">
        <v>30.4</v>
      </c>
      <c r="Y36" s="28">
        <v>141000</v>
      </c>
    </row>
    <row r="37" spans="2:25">
      <c r="B37" s="19" t="s">
        <v>230</v>
      </c>
      <c r="C37" s="27">
        <v>53.3</v>
      </c>
      <c r="D37" s="27">
        <v>39</v>
      </c>
      <c r="E37" s="25">
        <v>0.65</v>
      </c>
      <c r="F37" s="20">
        <v>11.8</v>
      </c>
      <c r="G37" s="21">
        <v>1.2</v>
      </c>
      <c r="H37" s="22">
        <v>2.38</v>
      </c>
      <c r="I37" s="23">
        <v>2.5</v>
      </c>
      <c r="J37" s="24">
        <v>1.5625</v>
      </c>
      <c r="K37" s="28">
        <v>183</v>
      </c>
      <c r="L37" s="29">
        <v>4.92</v>
      </c>
      <c r="M37" s="27">
        <v>52.6</v>
      </c>
      <c r="N37" s="28">
        <v>13200</v>
      </c>
      <c r="O37" s="28">
        <v>675</v>
      </c>
      <c r="P37" s="27">
        <v>15.7</v>
      </c>
      <c r="Q37" s="28">
        <v>774</v>
      </c>
      <c r="R37" s="28">
        <v>331</v>
      </c>
      <c r="S37" s="27">
        <v>56</v>
      </c>
      <c r="T37" s="29">
        <v>2.4900000000000002</v>
      </c>
      <c r="U37" s="27">
        <v>88.3</v>
      </c>
      <c r="V37" s="21">
        <f t="shared" si="1"/>
        <v>3.042815457855609</v>
      </c>
      <c r="W37" s="20">
        <f t="shared" si="0"/>
        <v>37.799999999999997</v>
      </c>
      <c r="X37" s="27">
        <v>19.3</v>
      </c>
      <c r="Y37" s="28">
        <v>118000</v>
      </c>
    </row>
    <row r="38" spans="2:25">
      <c r="B38" s="19" t="s">
        <v>231</v>
      </c>
      <c r="C38" s="27">
        <v>49.2</v>
      </c>
      <c r="D38" s="27">
        <v>38.6</v>
      </c>
      <c r="E38" s="25">
        <v>0.65</v>
      </c>
      <c r="F38" s="20">
        <v>11.8</v>
      </c>
      <c r="G38" s="21">
        <v>1.03</v>
      </c>
      <c r="H38" s="22">
        <v>2.21</v>
      </c>
      <c r="I38" s="23">
        <v>2.3125</v>
      </c>
      <c r="J38" s="24">
        <v>1.5625</v>
      </c>
      <c r="K38" s="28">
        <v>167</v>
      </c>
      <c r="L38" s="29">
        <v>5.76</v>
      </c>
      <c r="M38" s="27">
        <v>52.6</v>
      </c>
      <c r="N38" s="28">
        <v>11600</v>
      </c>
      <c r="O38" s="28">
        <v>600</v>
      </c>
      <c r="P38" s="27">
        <v>15.3</v>
      </c>
      <c r="Q38" s="28">
        <v>693</v>
      </c>
      <c r="R38" s="28">
        <v>283</v>
      </c>
      <c r="S38" s="27">
        <v>47.9</v>
      </c>
      <c r="T38" s="29">
        <v>2.4</v>
      </c>
      <c r="U38" s="27">
        <v>76</v>
      </c>
      <c r="V38" s="21">
        <f t="shared" si="1"/>
        <v>2.9753959893099302</v>
      </c>
      <c r="W38" s="20">
        <f t="shared" si="0"/>
        <v>37.57</v>
      </c>
      <c r="X38" s="27">
        <v>14</v>
      </c>
      <c r="Y38" s="28">
        <v>99700</v>
      </c>
    </row>
    <row r="39" spans="2:25">
      <c r="B39" s="19" t="s">
        <v>232</v>
      </c>
      <c r="C39" s="27">
        <v>43.8</v>
      </c>
      <c r="D39" s="27">
        <v>38.200000000000003</v>
      </c>
      <c r="E39" s="25">
        <v>0.63</v>
      </c>
      <c r="F39" s="20">
        <v>11.8</v>
      </c>
      <c r="G39" s="25">
        <v>0.83</v>
      </c>
      <c r="H39" s="22">
        <v>2.0099999999999998</v>
      </c>
      <c r="I39" s="23">
        <v>2.125</v>
      </c>
      <c r="J39" s="24">
        <v>1.5</v>
      </c>
      <c r="K39" s="28">
        <v>149</v>
      </c>
      <c r="L39" s="29">
        <v>7.11</v>
      </c>
      <c r="M39" s="27">
        <v>54.3</v>
      </c>
      <c r="N39" s="28">
        <v>9800</v>
      </c>
      <c r="O39" s="28">
        <v>513</v>
      </c>
      <c r="P39" s="27">
        <v>15</v>
      </c>
      <c r="Q39" s="28">
        <v>598</v>
      </c>
      <c r="R39" s="28">
        <v>229</v>
      </c>
      <c r="S39" s="27">
        <v>38.799999999999997</v>
      </c>
      <c r="T39" s="29">
        <v>2.29</v>
      </c>
      <c r="U39" s="27">
        <v>62.2</v>
      </c>
      <c r="V39" s="21">
        <f t="shared" si="1"/>
        <v>2.8885020811014432</v>
      </c>
      <c r="W39" s="20">
        <f t="shared" si="0"/>
        <v>37.370000000000005</v>
      </c>
      <c r="X39" s="29">
        <v>9.36</v>
      </c>
      <c r="Y39" s="28">
        <v>80000</v>
      </c>
    </row>
    <row r="40" spans="2:25">
      <c r="B40" s="19" t="s">
        <v>233</v>
      </c>
      <c r="C40" s="19">
        <v>236</v>
      </c>
      <c r="D40" s="20">
        <v>42.6</v>
      </c>
      <c r="E40" s="21">
        <v>2.38</v>
      </c>
      <c r="F40" s="20">
        <v>18</v>
      </c>
      <c r="G40" s="21">
        <v>4.29</v>
      </c>
      <c r="H40" s="22">
        <v>5.24</v>
      </c>
      <c r="I40" s="23">
        <v>5.5625</v>
      </c>
      <c r="J40" s="24">
        <v>2.375</v>
      </c>
      <c r="K40" s="19">
        <v>800</v>
      </c>
      <c r="L40" s="21">
        <v>2.1</v>
      </c>
      <c r="M40" s="20">
        <v>13.5</v>
      </c>
      <c r="N40" s="19">
        <v>64700</v>
      </c>
      <c r="O40" s="19">
        <v>3040</v>
      </c>
      <c r="P40" s="20">
        <v>16.600000000000001</v>
      </c>
      <c r="Q40" s="19">
        <v>3650</v>
      </c>
      <c r="R40" s="19">
        <v>4200</v>
      </c>
      <c r="S40" s="19">
        <v>467</v>
      </c>
      <c r="T40" s="21">
        <v>4.22</v>
      </c>
      <c r="U40" s="19">
        <v>743</v>
      </c>
      <c r="V40" s="21">
        <f t="shared" si="1"/>
        <v>5.1434640772848672</v>
      </c>
      <c r="W40" s="20">
        <f t="shared" si="0"/>
        <v>38.31</v>
      </c>
      <c r="X40" s="19">
        <v>1060</v>
      </c>
      <c r="Y40" s="19">
        <v>1540000</v>
      </c>
    </row>
    <row r="41" spans="2:25">
      <c r="B41" s="19" t="s">
        <v>234</v>
      </c>
      <c r="C41" s="19">
        <v>192</v>
      </c>
      <c r="D41" s="20">
        <v>41.1</v>
      </c>
      <c r="E41" s="21">
        <v>1.97</v>
      </c>
      <c r="F41" s="20">
        <v>17.600000000000001</v>
      </c>
      <c r="G41" s="21">
        <v>3.54</v>
      </c>
      <c r="H41" s="22">
        <v>4.49</v>
      </c>
      <c r="I41" s="23">
        <v>4.8125</v>
      </c>
      <c r="J41" s="24">
        <v>2.1875</v>
      </c>
      <c r="K41" s="19">
        <v>652</v>
      </c>
      <c r="L41" s="21">
        <v>2.48</v>
      </c>
      <c r="M41" s="20">
        <v>16.3</v>
      </c>
      <c r="N41" s="19">
        <v>50600</v>
      </c>
      <c r="O41" s="19">
        <v>2460</v>
      </c>
      <c r="P41" s="20">
        <v>16.2</v>
      </c>
      <c r="Q41" s="19">
        <v>2910</v>
      </c>
      <c r="R41" s="19">
        <v>3230</v>
      </c>
      <c r="S41" s="19">
        <v>367</v>
      </c>
      <c r="T41" s="21">
        <v>4.0999999999999996</v>
      </c>
      <c r="U41" s="19">
        <v>581</v>
      </c>
      <c r="V41" s="21">
        <f t="shared" si="1"/>
        <v>4.9556735268007719</v>
      </c>
      <c r="W41" s="20">
        <f t="shared" si="0"/>
        <v>37.56</v>
      </c>
      <c r="X41" s="19">
        <v>593</v>
      </c>
      <c r="Y41" s="19">
        <v>1130000</v>
      </c>
    </row>
    <row r="42" spans="2:25">
      <c r="B42" s="19" t="s">
        <v>235</v>
      </c>
      <c r="C42" s="19">
        <v>156</v>
      </c>
      <c r="D42" s="20">
        <v>39.799999999999997</v>
      </c>
      <c r="E42" s="21">
        <v>1.61</v>
      </c>
      <c r="F42" s="20">
        <v>17.2</v>
      </c>
      <c r="G42" s="21">
        <v>2.91</v>
      </c>
      <c r="H42" s="22">
        <v>3.86</v>
      </c>
      <c r="I42" s="23">
        <v>4.1875</v>
      </c>
      <c r="J42" s="24">
        <v>2</v>
      </c>
      <c r="K42" s="19">
        <v>529</v>
      </c>
      <c r="L42" s="21">
        <v>2.96</v>
      </c>
      <c r="M42" s="20">
        <v>19.899999999999999</v>
      </c>
      <c r="N42" s="19">
        <v>39600</v>
      </c>
      <c r="O42" s="19">
        <v>1990</v>
      </c>
      <c r="P42" s="20">
        <v>16</v>
      </c>
      <c r="Q42" s="19">
        <v>2330</v>
      </c>
      <c r="R42" s="19">
        <v>2490</v>
      </c>
      <c r="S42" s="19">
        <v>289</v>
      </c>
      <c r="T42" s="21">
        <v>4</v>
      </c>
      <c r="U42" s="19">
        <v>454</v>
      </c>
      <c r="V42" s="21">
        <f t="shared" si="1"/>
        <v>4.8024835874455611</v>
      </c>
      <c r="W42" s="20">
        <f t="shared" si="0"/>
        <v>36.89</v>
      </c>
      <c r="X42" s="19">
        <v>327</v>
      </c>
      <c r="Y42" s="19">
        <v>846000</v>
      </c>
    </row>
    <row r="43" spans="2:25">
      <c r="B43" s="19" t="s">
        <v>236</v>
      </c>
      <c r="C43" s="19">
        <v>143</v>
      </c>
      <c r="D43" s="20">
        <v>39.299999999999997</v>
      </c>
      <c r="E43" s="21">
        <v>1.5</v>
      </c>
      <c r="F43" s="20">
        <v>17.100000000000001</v>
      </c>
      <c r="G43" s="21">
        <v>2.68</v>
      </c>
      <c r="H43" s="22">
        <v>3.63</v>
      </c>
      <c r="I43" s="23">
        <v>4</v>
      </c>
      <c r="J43" s="24">
        <v>1.875</v>
      </c>
      <c r="K43" s="19">
        <v>487</v>
      </c>
      <c r="L43" s="21">
        <v>3.19</v>
      </c>
      <c r="M43" s="20">
        <v>21.4</v>
      </c>
      <c r="N43" s="19">
        <v>36000</v>
      </c>
      <c r="O43" s="19">
        <v>1830</v>
      </c>
      <c r="P43" s="20">
        <v>15.8</v>
      </c>
      <c r="Q43" s="19">
        <v>2130</v>
      </c>
      <c r="R43" s="19">
        <v>2250</v>
      </c>
      <c r="S43" s="19">
        <v>263</v>
      </c>
      <c r="T43" s="21">
        <v>3.96</v>
      </c>
      <c r="U43" s="19">
        <v>412</v>
      </c>
      <c r="V43" s="21">
        <f t="shared" si="1"/>
        <v>4.7441992566152633</v>
      </c>
      <c r="W43" s="20">
        <f t="shared" si="0"/>
        <v>36.619999999999997</v>
      </c>
      <c r="X43" s="19">
        <v>258</v>
      </c>
      <c r="Y43" s="19">
        <v>754000</v>
      </c>
    </row>
    <row r="44" spans="2:25">
      <c r="B44" s="19" t="s">
        <v>237</v>
      </c>
      <c r="C44" s="19">
        <v>130</v>
      </c>
      <c r="D44" s="20">
        <v>38.9</v>
      </c>
      <c r="E44" s="21">
        <v>1.36</v>
      </c>
      <c r="F44" s="20">
        <v>17</v>
      </c>
      <c r="G44" s="21">
        <v>2.44</v>
      </c>
      <c r="H44" s="22">
        <v>3.39</v>
      </c>
      <c r="I44" s="23">
        <v>3.75</v>
      </c>
      <c r="J44" s="24">
        <v>1.875</v>
      </c>
      <c r="K44" s="19">
        <v>442</v>
      </c>
      <c r="L44" s="21">
        <v>3.48</v>
      </c>
      <c r="M44" s="20">
        <v>23.6</v>
      </c>
      <c r="N44" s="19">
        <v>32100</v>
      </c>
      <c r="O44" s="19">
        <v>1650</v>
      </c>
      <c r="P44" s="20">
        <v>15.7</v>
      </c>
      <c r="Q44" s="19">
        <v>1910</v>
      </c>
      <c r="R44" s="19">
        <v>1990</v>
      </c>
      <c r="S44" s="19">
        <v>235</v>
      </c>
      <c r="T44" s="21">
        <v>3.92</v>
      </c>
      <c r="U44" s="19">
        <v>368</v>
      </c>
      <c r="V44" s="21">
        <f t="shared" si="1"/>
        <v>4.6883676633910367</v>
      </c>
      <c r="W44" s="20">
        <f t="shared" si="0"/>
        <v>36.46</v>
      </c>
      <c r="X44" s="19">
        <v>194</v>
      </c>
      <c r="Y44" s="19">
        <v>661000</v>
      </c>
    </row>
    <row r="45" spans="2:25">
      <c r="B45" s="19" t="s">
        <v>238</v>
      </c>
      <c r="C45" s="19">
        <v>116</v>
      </c>
      <c r="D45" s="20">
        <v>38.4</v>
      </c>
      <c r="E45" s="21">
        <v>1.22</v>
      </c>
      <c r="F45" s="20">
        <v>16.8</v>
      </c>
      <c r="G45" s="21">
        <v>2.2000000000000002</v>
      </c>
      <c r="H45" s="22">
        <v>3.15</v>
      </c>
      <c r="I45" s="23">
        <v>3.4375</v>
      </c>
      <c r="J45" s="24">
        <v>1.8125</v>
      </c>
      <c r="K45" s="19">
        <v>395</v>
      </c>
      <c r="L45" s="21">
        <v>3.83</v>
      </c>
      <c r="M45" s="20">
        <v>26.3</v>
      </c>
      <c r="N45" s="19">
        <v>28500</v>
      </c>
      <c r="O45" s="19">
        <v>1490</v>
      </c>
      <c r="P45" s="20">
        <v>15.7</v>
      </c>
      <c r="Q45" s="19">
        <v>1710</v>
      </c>
      <c r="R45" s="19">
        <v>1750</v>
      </c>
      <c r="S45" s="19">
        <v>208</v>
      </c>
      <c r="T45" s="21">
        <v>3.88</v>
      </c>
      <c r="U45" s="19">
        <v>325</v>
      </c>
      <c r="V45" s="21">
        <f t="shared" si="1"/>
        <v>4.6140610780121571</v>
      </c>
      <c r="W45" s="20">
        <f t="shared" si="0"/>
        <v>36.199999999999996</v>
      </c>
      <c r="X45" s="19">
        <v>142</v>
      </c>
      <c r="Y45" s="19">
        <v>575000</v>
      </c>
    </row>
    <row r="46" spans="2:25">
      <c r="B46" s="19" t="s">
        <v>239</v>
      </c>
      <c r="C46" s="19">
        <v>106</v>
      </c>
      <c r="D46" s="20">
        <v>38</v>
      </c>
      <c r="E46" s="21">
        <v>1.1200000000000001</v>
      </c>
      <c r="F46" s="20">
        <v>16.7</v>
      </c>
      <c r="G46" s="21">
        <v>2.0099999999999998</v>
      </c>
      <c r="H46" s="22">
        <v>2.96</v>
      </c>
      <c r="I46" s="23">
        <v>3.3125</v>
      </c>
      <c r="J46" s="24">
        <v>1.75</v>
      </c>
      <c r="K46" s="19">
        <v>361</v>
      </c>
      <c r="L46" s="21">
        <v>4.16</v>
      </c>
      <c r="M46" s="20">
        <v>28.6</v>
      </c>
      <c r="N46" s="19">
        <v>25700</v>
      </c>
      <c r="O46" s="19">
        <v>1350</v>
      </c>
      <c r="P46" s="20">
        <v>15.6</v>
      </c>
      <c r="Q46" s="19">
        <v>1550</v>
      </c>
      <c r="R46" s="19">
        <v>1570</v>
      </c>
      <c r="S46" s="19">
        <v>188</v>
      </c>
      <c r="T46" s="21">
        <v>3.85</v>
      </c>
      <c r="U46" s="19">
        <v>293</v>
      </c>
      <c r="V46" s="21">
        <f t="shared" si="1"/>
        <v>4.5760153693226977</v>
      </c>
      <c r="W46" s="20">
        <f t="shared" si="0"/>
        <v>35.99</v>
      </c>
      <c r="X46" s="19">
        <v>109</v>
      </c>
      <c r="Y46" s="19">
        <v>509000</v>
      </c>
    </row>
    <row r="47" spans="2:25">
      <c r="B47" s="19" t="s">
        <v>240</v>
      </c>
      <c r="C47" s="20">
        <v>97</v>
      </c>
      <c r="D47" s="20">
        <v>37.700000000000003</v>
      </c>
      <c r="E47" s="21">
        <v>1.02</v>
      </c>
      <c r="F47" s="20">
        <v>16.600000000000001</v>
      </c>
      <c r="G47" s="21">
        <v>1.85</v>
      </c>
      <c r="H47" s="22">
        <v>2.8</v>
      </c>
      <c r="I47" s="23">
        <v>3.125</v>
      </c>
      <c r="J47" s="24">
        <v>1.75</v>
      </c>
      <c r="K47" s="19">
        <v>330</v>
      </c>
      <c r="L47" s="21">
        <v>4.49</v>
      </c>
      <c r="M47" s="20">
        <v>31.4</v>
      </c>
      <c r="N47" s="19">
        <v>23300</v>
      </c>
      <c r="O47" s="19">
        <v>1240</v>
      </c>
      <c r="P47" s="20">
        <v>15.5</v>
      </c>
      <c r="Q47" s="19">
        <v>1410</v>
      </c>
      <c r="R47" s="19">
        <v>1420</v>
      </c>
      <c r="S47" s="19">
        <v>171</v>
      </c>
      <c r="T47" s="21">
        <v>3.83</v>
      </c>
      <c r="U47" s="19">
        <v>265</v>
      </c>
      <c r="V47" s="21">
        <f t="shared" si="1"/>
        <v>4.5300443533496155</v>
      </c>
      <c r="W47" s="20">
        <f t="shared" si="0"/>
        <v>35.85</v>
      </c>
      <c r="X47" s="20">
        <v>84.3</v>
      </c>
      <c r="Y47" s="19">
        <v>456000</v>
      </c>
    </row>
    <row r="48" spans="2:25">
      <c r="B48" s="19" t="s">
        <v>241</v>
      </c>
      <c r="C48" s="20">
        <v>88.8</v>
      </c>
      <c r="D48" s="20">
        <v>37.299999999999997</v>
      </c>
      <c r="E48" s="25">
        <v>0.94499999999999995</v>
      </c>
      <c r="F48" s="20">
        <v>16.7</v>
      </c>
      <c r="G48" s="21">
        <v>1.68</v>
      </c>
      <c r="H48" s="22">
        <v>2.63</v>
      </c>
      <c r="I48" s="23">
        <v>3</v>
      </c>
      <c r="J48" s="24">
        <v>1.6875</v>
      </c>
      <c r="K48" s="19">
        <v>302</v>
      </c>
      <c r="L48" s="21">
        <v>4.96</v>
      </c>
      <c r="M48" s="20">
        <v>33.9</v>
      </c>
      <c r="N48" s="19">
        <v>21100</v>
      </c>
      <c r="O48" s="19">
        <v>1130</v>
      </c>
      <c r="P48" s="20">
        <v>15.4</v>
      </c>
      <c r="Q48" s="19">
        <v>1280</v>
      </c>
      <c r="R48" s="19">
        <v>1300</v>
      </c>
      <c r="S48" s="19">
        <v>156</v>
      </c>
      <c r="T48" s="21">
        <v>3.82</v>
      </c>
      <c r="U48" s="19">
        <v>241</v>
      </c>
      <c r="V48" s="21">
        <f t="shared" si="1"/>
        <v>4.5255453403383932</v>
      </c>
      <c r="W48" s="20">
        <f t="shared" si="0"/>
        <v>35.619999999999997</v>
      </c>
      <c r="X48" s="20">
        <v>64.3</v>
      </c>
      <c r="Y48" s="19">
        <v>412000</v>
      </c>
    </row>
    <row r="49" spans="2:25">
      <c r="B49" s="19" t="s">
        <v>242</v>
      </c>
      <c r="C49" s="20">
        <v>82.9</v>
      </c>
      <c r="D49" s="20">
        <v>37.1</v>
      </c>
      <c r="E49" s="25">
        <v>0.88500000000000001</v>
      </c>
      <c r="F49" s="20">
        <v>16.600000000000001</v>
      </c>
      <c r="G49" s="21">
        <v>1.57</v>
      </c>
      <c r="H49" s="22">
        <v>2.52</v>
      </c>
      <c r="I49" s="23">
        <v>2.875</v>
      </c>
      <c r="J49" s="24">
        <v>1.625</v>
      </c>
      <c r="K49" s="19">
        <v>282</v>
      </c>
      <c r="L49" s="21">
        <v>5.29</v>
      </c>
      <c r="M49" s="20">
        <v>36.200000000000003</v>
      </c>
      <c r="N49" s="19">
        <v>19600</v>
      </c>
      <c r="O49" s="19">
        <v>1050</v>
      </c>
      <c r="P49" s="20">
        <v>15.4</v>
      </c>
      <c r="Q49" s="19">
        <v>1190</v>
      </c>
      <c r="R49" s="19">
        <v>1200</v>
      </c>
      <c r="S49" s="19">
        <v>144</v>
      </c>
      <c r="T49" s="21">
        <v>3.8</v>
      </c>
      <c r="U49" s="19">
        <v>223</v>
      </c>
      <c r="V49" s="21">
        <f t="shared" si="1"/>
        <v>4.503743122502037</v>
      </c>
      <c r="W49" s="20">
        <f t="shared" si="0"/>
        <v>35.53</v>
      </c>
      <c r="X49" s="20">
        <v>52.7</v>
      </c>
      <c r="Y49" s="19">
        <v>378000</v>
      </c>
    </row>
    <row r="50" spans="2:25">
      <c r="B50" s="19" t="s">
        <v>243</v>
      </c>
      <c r="C50" s="20">
        <v>77</v>
      </c>
      <c r="D50" s="20">
        <v>36.9</v>
      </c>
      <c r="E50" s="25">
        <v>0.84</v>
      </c>
      <c r="F50" s="20">
        <v>16.600000000000001</v>
      </c>
      <c r="G50" s="21">
        <v>1.44</v>
      </c>
      <c r="H50" s="22">
        <v>2.39</v>
      </c>
      <c r="I50" s="23">
        <v>2.75</v>
      </c>
      <c r="J50" s="24">
        <v>1.625</v>
      </c>
      <c r="K50" s="19">
        <v>262</v>
      </c>
      <c r="L50" s="21">
        <v>5.75</v>
      </c>
      <c r="M50" s="20">
        <v>38.200000000000003</v>
      </c>
      <c r="N50" s="19">
        <v>17900</v>
      </c>
      <c r="O50" s="19">
        <v>972</v>
      </c>
      <c r="P50" s="20">
        <v>15.3</v>
      </c>
      <c r="Q50" s="19">
        <v>1100</v>
      </c>
      <c r="R50" s="19">
        <v>1090</v>
      </c>
      <c r="S50" s="19">
        <v>132</v>
      </c>
      <c r="T50" s="21">
        <v>3.76</v>
      </c>
      <c r="U50" s="19">
        <v>204</v>
      </c>
      <c r="V50" s="21">
        <f t="shared" si="1"/>
        <v>4.4568705332611982</v>
      </c>
      <c r="W50" s="20">
        <f t="shared" si="0"/>
        <v>35.46</v>
      </c>
      <c r="X50" s="20">
        <v>41.6</v>
      </c>
      <c r="Y50" s="19">
        <v>342000</v>
      </c>
    </row>
    <row r="51" spans="2:25">
      <c r="B51" s="19" t="s">
        <v>244</v>
      </c>
      <c r="C51" s="20">
        <v>72.5</v>
      </c>
      <c r="D51" s="20">
        <v>36.700000000000003</v>
      </c>
      <c r="E51" s="25">
        <v>0.8</v>
      </c>
      <c r="F51" s="20">
        <v>16.5</v>
      </c>
      <c r="G51" s="21">
        <v>1.35</v>
      </c>
      <c r="H51" s="22">
        <v>2.2999999999999998</v>
      </c>
      <c r="I51" s="23">
        <v>2.625</v>
      </c>
      <c r="J51" s="24">
        <v>1.625</v>
      </c>
      <c r="K51" s="19">
        <v>247</v>
      </c>
      <c r="L51" s="21">
        <v>6.11</v>
      </c>
      <c r="M51" s="20">
        <v>40.1</v>
      </c>
      <c r="N51" s="19">
        <v>16700</v>
      </c>
      <c r="O51" s="19">
        <v>913</v>
      </c>
      <c r="P51" s="20">
        <v>15.2</v>
      </c>
      <c r="Q51" s="19">
        <v>1030</v>
      </c>
      <c r="R51" s="19">
        <v>1010</v>
      </c>
      <c r="S51" s="19">
        <v>123</v>
      </c>
      <c r="T51" s="21">
        <v>3.74</v>
      </c>
      <c r="U51" s="19">
        <v>190</v>
      </c>
      <c r="V51" s="21">
        <f t="shared" si="1"/>
        <v>4.4235070659377813</v>
      </c>
      <c r="W51" s="20">
        <f t="shared" si="0"/>
        <v>35.35</v>
      </c>
      <c r="X51" s="20">
        <v>34.700000000000003</v>
      </c>
      <c r="Y51" s="19">
        <v>316000</v>
      </c>
    </row>
    <row r="52" spans="2:25">
      <c r="B52" s="19" t="s">
        <v>245</v>
      </c>
      <c r="C52" s="20">
        <v>68.099999999999994</v>
      </c>
      <c r="D52" s="20">
        <v>36.5</v>
      </c>
      <c r="E52" s="25">
        <v>0.76</v>
      </c>
      <c r="F52" s="20">
        <v>16.5</v>
      </c>
      <c r="G52" s="21">
        <v>1.26</v>
      </c>
      <c r="H52" s="22">
        <v>2.21</v>
      </c>
      <c r="I52" s="23">
        <v>2.5625</v>
      </c>
      <c r="J52" s="24">
        <v>1.5625</v>
      </c>
      <c r="K52" s="19">
        <v>230</v>
      </c>
      <c r="L52" s="21">
        <v>6.54</v>
      </c>
      <c r="M52" s="20">
        <v>42.2</v>
      </c>
      <c r="N52" s="19">
        <v>15600</v>
      </c>
      <c r="O52" s="19">
        <v>854</v>
      </c>
      <c r="P52" s="20">
        <v>15.1</v>
      </c>
      <c r="Q52" s="19">
        <v>963</v>
      </c>
      <c r="R52" s="19">
        <v>940</v>
      </c>
      <c r="S52" s="19">
        <v>114</v>
      </c>
      <c r="T52" s="21">
        <v>3.71</v>
      </c>
      <c r="U52" s="19">
        <v>176</v>
      </c>
      <c r="V52" s="21">
        <f t="shared" si="1"/>
        <v>4.404521567420927</v>
      </c>
      <c r="W52" s="20">
        <f t="shared" si="0"/>
        <v>35.24</v>
      </c>
      <c r="X52" s="20">
        <v>28.7</v>
      </c>
      <c r="Y52" s="19">
        <v>292000</v>
      </c>
    </row>
    <row r="53" spans="2:25">
      <c r="B53" s="19" t="s">
        <v>246</v>
      </c>
      <c r="C53" s="27">
        <v>75.400000000000006</v>
      </c>
      <c r="D53" s="27">
        <v>37.4</v>
      </c>
      <c r="E53" s="25">
        <v>0.96</v>
      </c>
      <c r="F53" s="20">
        <v>12.2</v>
      </c>
      <c r="G53" s="21">
        <v>1.73</v>
      </c>
      <c r="H53" s="22">
        <v>2.48</v>
      </c>
      <c r="I53" s="23">
        <v>2.625</v>
      </c>
      <c r="J53" s="24">
        <v>1.3125</v>
      </c>
      <c r="K53" s="28">
        <v>256</v>
      </c>
      <c r="L53" s="29">
        <v>3.53</v>
      </c>
      <c r="M53" s="27">
        <v>33.799999999999997</v>
      </c>
      <c r="N53" s="28">
        <v>16800</v>
      </c>
      <c r="O53" s="28">
        <v>895</v>
      </c>
      <c r="P53" s="27">
        <v>14.9</v>
      </c>
      <c r="Q53" s="28">
        <v>1040</v>
      </c>
      <c r="R53" s="28">
        <v>528</v>
      </c>
      <c r="S53" s="27">
        <v>86.5</v>
      </c>
      <c r="T53" s="29">
        <v>2.65</v>
      </c>
      <c r="U53" s="28">
        <v>137</v>
      </c>
      <c r="V53" s="21">
        <f t="shared" si="1"/>
        <v>3.2439509839595604</v>
      </c>
      <c r="W53" s="20">
        <f t="shared" si="0"/>
        <v>35.67</v>
      </c>
      <c r="X53" s="27">
        <v>52.9</v>
      </c>
      <c r="Y53" s="28">
        <v>168000</v>
      </c>
    </row>
    <row r="54" spans="2:25">
      <c r="B54" s="19" t="s">
        <v>247</v>
      </c>
      <c r="C54" s="27">
        <v>68.099999999999994</v>
      </c>
      <c r="D54" s="27">
        <v>37.1</v>
      </c>
      <c r="E54" s="25">
        <v>0.87</v>
      </c>
      <c r="F54" s="20">
        <v>12.1</v>
      </c>
      <c r="G54" s="21">
        <v>1.57</v>
      </c>
      <c r="H54" s="22">
        <v>2.3199999999999998</v>
      </c>
      <c r="I54" s="23">
        <v>2.4375</v>
      </c>
      <c r="J54" s="24">
        <v>1.25</v>
      </c>
      <c r="K54" s="28">
        <v>232</v>
      </c>
      <c r="L54" s="29">
        <v>3.86</v>
      </c>
      <c r="M54" s="27">
        <v>37.299999999999997</v>
      </c>
      <c r="N54" s="28">
        <v>15000</v>
      </c>
      <c r="O54" s="28">
        <v>809</v>
      </c>
      <c r="P54" s="27">
        <v>14.8</v>
      </c>
      <c r="Q54" s="28">
        <v>936</v>
      </c>
      <c r="R54" s="28">
        <v>468</v>
      </c>
      <c r="S54" s="27">
        <v>77.2</v>
      </c>
      <c r="T54" s="29">
        <v>2.62</v>
      </c>
      <c r="U54" s="28">
        <v>122</v>
      </c>
      <c r="V54" s="21">
        <f t="shared" si="1"/>
        <v>3.2073963549336018</v>
      </c>
      <c r="W54" s="20">
        <f t="shared" si="0"/>
        <v>35.53</v>
      </c>
      <c r="X54" s="27">
        <v>39.6</v>
      </c>
      <c r="Y54" s="28">
        <v>148000</v>
      </c>
    </row>
    <row r="55" spans="2:25">
      <c r="B55" s="19" t="s">
        <v>248</v>
      </c>
      <c r="C55" s="27">
        <v>61.8</v>
      </c>
      <c r="D55" s="27">
        <v>36.700000000000003</v>
      </c>
      <c r="E55" s="25">
        <v>0.83</v>
      </c>
      <c r="F55" s="20">
        <v>12.2</v>
      </c>
      <c r="G55" s="21">
        <v>1.36</v>
      </c>
      <c r="H55" s="22">
        <v>2.11</v>
      </c>
      <c r="I55" s="23">
        <v>2.3125</v>
      </c>
      <c r="J55" s="24">
        <v>1.25</v>
      </c>
      <c r="K55" s="28">
        <v>210</v>
      </c>
      <c r="L55" s="29">
        <v>4.4800000000000004</v>
      </c>
      <c r="M55" s="27">
        <v>39.1</v>
      </c>
      <c r="N55" s="28">
        <v>13200</v>
      </c>
      <c r="O55" s="28">
        <v>719</v>
      </c>
      <c r="P55" s="27">
        <v>14.6</v>
      </c>
      <c r="Q55" s="28">
        <v>833</v>
      </c>
      <c r="R55" s="28">
        <v>411</v>
      </c>
      <c r="S55" s="27">
        <v>67.5</v>
      </c>
      <c r="T55" s="29">
        <v>2.58</v>
      </c>
      <c r="U55" s="28">
        <v>107</v>
      </c>
      <c r="V55" s="21">
        <f t="shared" si="1"/>
        <v>3.1761317022532092</v>
      </c>
      <c r="W55" s="20">
        <f t="shared" si="0"/>
        <v>35.340000000000003</v>
      </c>
      <c r="X55" s="27">
        <v>28</v>
      </c>
      <c r="Y55" s="28">
        <v>128000</v>
      </c>
    </row>
    <row r="56" spans="2:25">
      <c r="B56" s="19" t="s">
        <v>249</v>
      </c>
      <c r="C56" s="27">
        <v>57</v>
      </c>
      <c r="D56" s="27">
        <v>36.5</v>
      </c>
      <c r="E56" s="25">
        <v>0.76500000000000001</v>
      </c>
      <c r="F56" s="20">
        <v>12.1</v>
      </c>
      <c r="G56" s="21">
        <v>1.26</v>
      </c>
      <c r="H56" s="22">
        <v>2.0099999999999998</v>
      </c>
      <c r="I56" s="23">
        <v>2.1875</v>
      </c>
      <c r="J56" s="24">
        <v>1.1875</v>
      </c>
      <c r="K56" s="28">
        <v>194</v>
      </c>
      <c r="L56" s="29">
        <v>4.8099999999999996</v>
      </c>
      <c r="M56" s="27">
        <v>42.4</v>
      </c>
      <c r="N56" s="28">
        <v>12100</v>
      </c>
      <c r="O56" s="28">
        <v>664</v>
      </c>
      <c r="P56" s="27">
        <v>14.6</v>
      </c>
      <c r="Q56" s="28">
        <v>767</v>
      </c>
      <c r="R56" s="28">
        <v>375</v>
      </c>
      <c r="S56" s="27">
        <v>61.9</v>
      </c>
      <c r="T56" s="29">
        <v>2.56</v>
      </c>
      <c r="U56" s="27">
        <v>97.7</v>
      </c>
      <c r="V56" s="21">
        <f t="shared" si="1"/>
        <v>3.1516521243876707</v>
      </c>
      <c r="W56" s="20">
        <f t="shared" si="0"/>
        <v>35.24</v>
      </c>
      <c r="X56" s="27">
        <v>22.2</v>
      </c>
      <c r="Y56" s="28">
        <v>116000</v>
      </c>
    </row>
    <row r="57" spans="2:25">
      <c r="B57" s="19" t="s">
        <v>250</v>
      </c>
      <c r="C57" s="27">
        <v>53.6</v>
      </c>
      <c r="D57" s="27">
        <v>36.299999999999997</v>
      </c>
      <c r="E57" s="25">
        <v>0.72499999999999998</v>
      </c>
      <c r="F57" s="20">
        <v>12.1</v>
      </c>
      <c r="G57" s="21">
        <v>1.18</v>
      </c>
      <c r="H57" s="22">
        <v>1.93</v>
      </c>
      <c r="I57" s="23">
        <v>2.125</v>
      </c>
      <c r="J57" s="24">
        <v>1.1875</v>
      </c>
      <c r="K57" s="28">
        <v>182</v>
      </c>
      <c r="L57" s="29">
        <v>5.12</v>
      </c>
      <c r="M57" s="27">
        <v>44.8</v>
      </c>
      <c r="N57" s="28">
        <v>11300</v>
      </c>
      <c r="O57" s="28">
        <v>623</v>
      </c>
      <c r="P57" s="27">
        <v>14.5</v>
      </c>
      <c r="Q57" s="28">
        <v>718</v>
      </c>
      <c r="R57" s="28">
        <v>347</v>
      </c>
      <c r="S57" s="27">
        <v>57.6</v>
      </c>
      <c r="T57" s="29">
        <v>2.5499999999999998</v>
      </c>
      <c r="U57" s="27">
        <v>90.7</v>
      </c>
      <c r="V57" s="21">
        <f t="shared" si="1"/>
        <v>3.127406178268386</v>
      </c>
      <c r="W57" s="20">
        <f t="shared" si="0"/>
        <v>35.119999999999997</v>
      </c>
      <c r="X57" s="27">
        <v>18.5</v>
      </c>
      <c r="Y57" s="28">
        <v>107000</v>
      </c>
    </row>
    <row r="58" spans="2:25">
      <c r="B58" s="19" t="s">
        <v>251</v>
      </c>
      <c r="C58" s="27">
        <v>50.1</v>
      </c>
      <c r="D58" s="27">
        <v>36.200000000000003</v>
      </c>
      <c r="E58" s="25">
        <v>0.68</v>
      </c>
      <c r="F58" s="20">
        <v>12</v>
      </c>
      <c r="G58" s="21">
        <v>1.1000000000000001</v>
      </c>
      <c r="H58" s="22">
        <v>1.85</v>
      </c>
      <c r="I58" s="23">
        <v>2</v>
      </c>
      <c r="J58" s="24">
        <v>1.1875</v>
      </c>
      <c r="K58" s="28">
        <v>170</v>
      </c>
      <c r="L58" s="29">
        <v>5.47</v>
      </c>
      <c r="M58" s="27">
        <v>47.7</v>
      </c>
      <c r="N58" s="28">
        <v>10500</v>
      </c>
      <c r="O58" s="28">
        <v>581</v>
      </c>
      <c r="P58" s="27">
        <v>14.5</v>
      </c>
      <c r="Q58" s="28">
        <v>668</v>
      </c>
      <c r="R58" s="28">
        <v>320</v>
      </c>
      <c r="S58" s="27">
        <v>53.2</v>
      </c>
      <c r="T58" s="29">
        <v>2.5299999999999998</v>
      </c>
      <c r="U58" s="27">
        <v>83.8</v>
      </c>
      <c r="V58" s="21">
        <f t="shared" si="1"/>
        <v>3.1085545005191006</v>
      </c>
      <c r="W58" s="20">
        <f t="shared" si="0"/>
        <v>35.1</v>
      </c>
      <c r="X58" s="27">
        <v>15.1</v>
      </c>
      <c r="Y58" s="28">
        <v>98500</v>
      </c>
    </row>
    <row r="59" spans="2:25">
      <c r="B59" s="19" t="s">
        <v>252</v>
      </c>
      <c r="C59" s="27">
        <v>47</v>
      </c>
      <c r="D59" s="27">
        <v>36</v>
      </c>
      <c r="E59" s="25">
        <v>0.65</v>
      </c>
      <c r="F59" s="20">
        <v>12</v>
      </c>
      <c r="G59" s="21">
        <v>1.02</v>
      </c>
      <c r="H59" s="22">
        <v>1.77</v>
      </c>
      <c r="I59" s="23">
        <v>1.9375</v>
      </c>
      <c r="J59" s="24">
        <v>1.125</v>
      </c>
      <c r="K59" s="28">
        <v>160</v>
      </c>
      <c r="L59" s="29">
        <v>5.88</v>
      </c>
      <c r="M59" s="27">
        <v>49.9</v>
      </c>
      <c r="N59" s="28">
        <v>9760</v>
      </c>
      <c r="O59" s="28">
        <v>542</v>
      </c>
      <c r="P59" s="27">
        <v>14.4</v>
      </c>
      <c r="Q59" s="28">
        <v>624</v>
      </c>
      <c r="R59" s="28">
        <v>295</v>
      </c>
      <c r="S59" s="27">
        <v>49.1</v>
      </c>
      <c r="T59" s="29">
        <v>2.5</v>
      </c>
      <c r="U59" s="27">
        <v>77.3</v>
      </c>
      <c r="V59" s="21">
        <f t="shared" si="1"/>
        <v>3.0850165279948922</v>
      </c>
      <c r="W59" s="20">
        <f t="shared" si="0"/>
        <v>34.979999999999997</v>
      </c>
      <c r="X59" s="27">
        <v>12.4</v>
      </c>
      <c r="Y59" s="28">
        <v>90200</v>
      </c>
    </row>
    <row r="60" spans="2:25">
      <c r="B60" s="19" t="s">
        <v>253</v>
      </c>
      <c r="C60" s="27">
        <v>44.2</v>
      </c>
      <c r="D60" s="27">
        <v>35.9</v>
      </c>
      <c r="E60" s="25">
        <v>0.625</v>
      </c>
      <c r="F60" s="20">
        <v>12</v>
      </c>
      <c r="G60" s="25">
        <v>0.94</v>
      </c>
      <c r="H60" s="22">
        <v>1.69</v>
      </c>
      <c r="I60" s="23">
        <v>1.875</v>
      </c>
      <c r="J60" s="24">
        <v>1.125</v>
      </c>
      <c r="K60" s="28">
        <v>150</v>
      </c>
      <c r="L60" s="29">
        <v>6.37</v>
      </c>
      <c r="M60" s="27">
        <v>51.9</v>
      </c>
      <c r="N60" s="28">
        <v>9040</v>
      </c>
      <c r="O60" s="28">
        <v>504</v>
      </c>
      <c r="P60" s="27">
        <v>14.3</v>
      </c>
      <c r="Q60" s="28">
        <v>581</v>
      </c>
      <c r="R60" s="28">
        <v>270</v>
      </c>
      <c r="S60" s="27">
        <v>45.1</v>
      </c>
      <c r="T60" s="29">
        <v>2.4700000000000002</v>
      </c>
      <c r="U60" s="27">
        <v>70.900000000000006</v>
      </c>
      <c r="V60" s="21">
        <f t="shared" si="1"/>
        <v>3.0573392176277352</v>
      </c>
      <c r="W60" s="20">
        <f t="shared" si="0"/>
        <v>34.96</v>
      </c>
      <c r="X60" s="27">
        <v>10.1</v>
      </c>
      <c r="Y60" s="28">
        <v>82200</v>
      </c>
    </row>
    <row r="61" spans="2:25">
      <c r="B61" s="19" t="s">
        <v>254</v>
      </c>
      <c r="C61" s="27">
        <v>39.700000000000003</v>
      </c>
      <c r="D61" s="27">
        <v>35.6</v>
      </c>
      <c r="E61" s="25">
        <v>0.6</v>
      </c>
      <c r="F61" s="20">
        <v>12</v>
      </c>
      <c r="G61" s="25">
        <v>0.79</v>
      </c>
      <c r="H61" s="22">
        <v>1.54</v>
      </c>
      <c r="I61" s="23">
        <v>1.6875</v>
      </c>
      <c r="J61" s="24">
        <v>1.125</v>
      </c>
      <c r="K61" s="28">
        <v>135</v>
      </c>
      <c r="L61" s="29">
        <v>7.56</v>
      </c>
      <c r="M61" s="27">
        <v>54.1</v>
      </c>
      <c r="N61" s="28">
        <v>7800</v>
      </c>
      <c r="O61" s="28">
        <v>439</v>
      </c>
      <c r="P61" s="27">
        <v>14</v>
      </c>
      <c r="Q61" s="28">
        <v>509</v>
      </c>
      <c r="R61" s="28">
        <v>225</v>
      </c>
      <c r="S61" s="27">
        <v>37.700000000000003</v>
      </c>
      <c r="T61" s="29">
        <v>2.38</v>
      </c>
      <c r="U61" s="27">
        <v>59.7</v>
      </c>
      <c r="V61" s="21">
        <f t="shared" si="1"/>
        <v>2.9860711211887083</v>
      </c>
      <c r="W61" s="20">
        <f t="shared" si="0"/>
        <v>34.81</v>
      </c>
      <c r="X61" s="29">
        <v>7</v>
      </c>
      <c r="Y61" s="28">
        <v>68100</v>
      </c>
    </row>
    <row r="62" spans="2:25">
      <c r="B62" s="19" t="s">
        <v>255</v>
      </c>
      <c r="C62" s="28">
        <v>114</v>
      </c>
      <c r="D62" s="27">
        <v>36</v>
      </c>
      <c r="E62" s="21">
        <v>1.26</v>
      </c>
      <c r="F62" s="20">
        <v>16.2</v>
      </c>
      <c r="G62" s="21">
        <v>2.2799999999999998</v>
      </c>
      <c r="H62" s="22">
        <v>3.07</v>
      </c>
      <c r="I62" s="23">
        <v>3.1875</v>
      </c>
      <c r="J62" s="24">
        <v>1.4375</v>
      </c>
      <c r="K62" s="28">
        <v>387</v>
      </c>
      <c r="L62" s="29">
        <v>3.55</v>
      </c>
      <c r="M62" s="27">
        <v>23.7</v>
      </c>
      <c r="N62" s="28">
        <v>24300</v>
      </c>
      <c r="O62" s="28">
        <v>1350</v>
      </c>
      <c r="P62" s="27">
        <v>14.6</v>
      </c>
      <c r="Q62" s="28">
        <v>1560</v>
      </c>
      <c r="R62" s="28">
        <v>1620</v>
      </c>
      <c r="S62" s="28">
        <v>200</v>
      </c>
      <c r="T62" s="29">
        <v>3.77</v>
      </c>
      <c r="U62" s="28">
        <v>312</v>
      </c>
      <c r="V62" s="21">
        <f t="shared" si="1"/>
        <v>4.4943308597303062</v>
      </c>
      <c r="W62" s="20">
        <f t="shared" si="0"/>
        <v>33.72</v>
      </c>
      <c r="X62" s="28">
        <v>148</v>
      </c>
      <c r="Y62" s="28">
        <v>459000</v>
      </c>
    </row>
    <row r="63" spans="2:25">
      <c r="B63" s="19" t="s">
        <v>256</v>
      </c>
      <c r="C63" s="28">
        <v>104</v>
      </c>
      <c r="D63" s="27">
        <v>35.6</v>
      </c>
      <c r="E63" s="21">
        <v>1.1599999999999999</v>
      </c>
      <c r="F63" s="20">
        <v>16.100000000000001</v>
      </c>
      <c r="G63" s="21">
        <v>2.09</v>
      </c>
      <c r="H63" s="22">
        <v>2.88</v>
      </c>
      <c r="I63" s="23">
        <v>2.9375</v>
      </c>
      <c r="J63" s="24">
        <v>1.375</v>
      </c>
      <c r="K63" s="28">
        <v>354</v>
      </c>
      <c r="L63" s="29">
        <v>3.85</v>
      </c>
      <c r="M63" s="27">
        <v>25.7</v>
      </c>
      <c r="N63" s="28">
        <v>22000</v>
      </c>
      <c r="O63" s="28">
        <v>1240</v>
      </c>
      <c r="P63" s="27">
        <v>14.5</v>
      </c>
      <c r="Q63" s="28">
        <v>1420</v>
      </c>
      <c r="R63" s="28">
        <v>1460</v>
      </c>
      <c r="S63" s="28">
        <v>181</v>
      </c>
      <c r="T63" s="29">
        <v>3.74</v>
      </c>
      <c r="U63" s="28">
        <v>282</v>
      </c>
      <c r="V63" s="21">
        <f t="shared" si="1"/>
        <v>4.4365196778260554</v>
      </c>
      <c r="W63" s="20">
        <f t="shared" si="0"/>
        <v>33.510000000000005</v>
      </c>
      <c r="X63" s="28">
        <v>115</v>
      </c>
      <c r="Y63" s="28">
        <v>408000</v>
      </c>
    </row>
    <row r="64" spans="2:25">
      <c r="B64" s="19" t="s">
        <v>257</v>
      </c>
      <c r="C64" s="27">
        <v>93.6</v>
      </c>
      <c r="D64" s="27">
        <v>35.200000000000003</v>
      </c>
      <c r="E64" s="21">
        <v>1.04</v>
      </c>
      <c r="F64" s="20">
        <v>16</v>
      </c>
      <c r="G64" s="21">
        <v>1.89</v>
      </c>
      <c r="H64" s="22">
        <v>2.68</v>
      </c>
      <c r="I64" s="23">
        <v>2.75</v>
      </c>
      <c r="J64" s="24">
        <v>1.3125</v>
      </c>
      <c r="K64" s="28">
        <v>318</v>
      </c>
      <c r="L64" s="29">
        <v>4.2300000000000004</v>
      </c>
      <c r="M64" s="27">
        <v>28.7</v>
      </c>
      <c r="N64" s="28">
        <v>19500</v>
      </c>
      <c r="O64" s="28">
        <v>1110</v>
      </c>
      <c r="P64" s="27">
        <v>14.5</v>
      </c>
      <c r="Q64" s="28">
        <v>1270</v>
      </c>
      <c r="R64" s="28">
        <v>1290</v>
      </c>
      <c r="S64" s="28">
        <v>161</v>
      </c>
      <c r="T64" s="29">
        <v>3.71</v>
      </c>
      <c r="U64" s="28">
        <v>250</v>
      </c>
      <c r="V64" s="21">
        <f t="shared" si="1"/>
        <v>4.396964833715141</v>
      </c>
      <c r="W64" s="20">
        <f t="shared" si="0"/>
        <v>33.31</v>
      </c>
      <c r="X64" s="27">
        <v>84.4</v>
      </c>
      <c r="Y64" s="28">
        <v>357000</v>
      </c>
    </row>
    <row r="65" spans="2:25">
      <c r="B65" s="19" t="s">
        <v>258</v>
      </c>
      <c r="C65" s="27">
        <v>85.7</v>
      </c>
      <c r="D65" s="27">
        <v>34.799999999999997</v>
      </c>
      <c r="E65" s="25">
        <v>0.96</v>
      </c>
      <c r="F65" s="20">
        <v>15.9</v>
      </c>
      <c r="G65" s="21">
        <v>1.73</v>
      </c>
      <c r="H65" s="22">
        <v>2.52</v>
      </c>
      <c r="I65" s="23">
        <v>2.625</v>
      </c>
      <c r="J65" s="24">
        <v>1.3125</v>
      </c>
      <c r="K65" s="28">
        <v>291</v>
      </c>
      <c r="L65" s="29">
        <v>4.5999999999999996</v>
      </c>
      <c r="M65" s="27">
        <v>31</v>
      </c>
      <c r="N65" s="28">
        <v>17700</v>
      </c>
      <c r="O65" s="28">
        <v>1020</v>
      </c>
      <c r="P65" s="27">
        <v>14.4</v>
      </c>
      <c r="Q65" s="28">
        <v>1160</v>
      </c>
      <c r="R65" s="28">
        <v>1160</v>
      </c>
      <c r="S65" s="28">
        <v>146</v>
      </c>
      <c r="T65" s="29">
        <v>3.68</v>
      </c>
      <c r="U65" s="28">
        <v>226</v>
      </c>
      <c r="V65" s="21">
        <f t="shared" si="1"/>
        <v>4.3427225336166355</v>
      </c>
      <c r="W65" s="20">
        <f t="shared" si="0"/>
        <v>33.07</v>
      </c>
      <c r="X65" s="27">
        <v>65.099999999999994</v>
      </c>
      <c r="Y65" s="28">
        <v>319000</v>
      </c>
    </row>
    <row r="66" spans="2:25">
      <c r="B66" s="19" t="s">
        <v>259</v>
      </c>
      <c r="C66" s="27">
        <v>77.5</v>
      </c>
      <c r="D66" s="27">
        <v>34.5</v>
      </c>
      <c r="E66" s="25">
        <v>0.87</v>
      </c>
      <c r="F66" s="20">
        <v>15.8</v>
      </c>
      <c r="G66" s="21">
        <v>1.57</v>
      </c>
      <c r="H66" s="22">
        <v>2.36</v>
      </c>
      <c r="I66" s="23">
        <v>2.4375</v>
      </c>
      <c r="J66" s="24">
        <v>1.25</v>
      </c>
      <c r="K66" s="28">
        <v>263</v>
      </c>
      <c r="L66" s="29">
        <v>5.03</v>
      </c>
      <c r="M66" s="27">
        <v>34.299999999999997</v>
      </c>
      <c r="N66" s="28">
        <v>15900</v>
      </c>
      <c r="O66" s="28">
        <v>919</v>
      </c>
      <c r="P66" s="27">
        <v>14.3</v>
      </c>
      <c r="Q66" s="28">
        <v>1040</v>
      </c>
      <c r="R66" s="28">
        <v>1040</v>
      </c>
      <c r="S66" s="28">
        <v>131</v>
      </c>
      <c r="T66" s="29">
        <v>3.66</v>
      </c>
      <c r="U66" s="28">
        <v>202</v>
      </c>
      <c r="V66" s="21">
        <f t="shared" si="1"/>
        <v>4.3129771681998186</v>
      </c>
      <c r="W66" s="20">
        <f t="shared" si="0"/>
        <v>32.93</v>
      </c>
      <c r="X66" s="27">
        <v>48.7</v>
      </c>
      <c r="Y66" s="28">
        <v>281000</v>
      </c>
    </row>
    <row r="67" spans="2:25">
      <c r="B67" s="19" t="s">
        <v>260</v>
      </c>
      <c r="C67" s="27">
        <v>71</v>
      </c>
      <c r="D67" s="27">
        <v>34.200000000000003</v>
      </c>
      <c r="E67" s="25">
        <v>0.83</v>
      </c>
      <c r="F67" s="20">
        <v>15.9</v>
      </c>
      <c r="G67" s="21">
        <v>1.4</v>
      </c>
      <c r="H67" s="22">
        <v>2.19</v>
      </c>
      <c r="I67" s="23">
        <v>2.25</v>
      </c>
      <c r="J67" s="24">
        <v>1.25</v>
      </c>
      <c r="K67" s="28">
        <v>241</v>
      </c>
      <c r="L67" s="29">
        <v>5.66</v>
      </c>
      <c r="M67" s="27">
        <v>35.9</v>
      </c>
      <c r="N67" s="28">
        <v>14200</v>
      </c>
      <c r="O67" s="28">
        <v>831</v>
      </c>
      <c r="P67" s="27">
        <v>14.1</v>
      </c>
      <c r="Q67" s="28">
        <v>940</v>
      </c>
      <c r="R67" s="28">
        <v>933</v>
      </c>
      <c r="S67" s="28">
        <v>118</v>
      </c>
      <c r="T67" s="29">
        <v>3.62</v>
      </c>
      <c r="U67" s="28">
        <v>182</v>
      </c>
      <c r="V67" s="21">
        <f t="shared" si="1"/>
        <v>4.291294592854026</v>
      </c>
      <c r="W67" s="20">
        <f t="shared" si="0"/>
        <v>32.800000000000004</v>
      </c>
      <c r="X67" s="27">
        <v>36.200000000000003</v>
      </c>
      <c r="Y67" s="28">
        <v>251000</v>
      </c>
    </row>
    <row r="68" spans="2:25">
      <c r="B68" s="19" t="s">
        <v>261</v>
      </c>
      <c r="C68" s="27">
        <v>65.2</v>
      </c>
      <c r="D68" s="27">
        <v>33.9</v>
      </c>
      <c r="E68" s="25">
        <v>0.77500000000000002</v>
      </c>
      <c r="F68" s="20">
        <v>15.8</v>
      </c>
      <c r="G68" s="21">
        <v>1.28</v>
      </c>
      <c r="H68" s="22">
        <v>2.06</v>
      </c>
      <c r="I68" s="23">
        <v>2.125</v>
      </c>
      <c r="J68" s="24">
        <v>1.1875</v>
      </c>
      <c r="K68" s="28">
        <v>221</v>
      </c>
      <c r="L68" s="29">
        <v>6.2</v>
      </c>
      <c r="M68" s="27">
        <v>38.5</v>
      </c>
      <c r="N68" s="28">
        <v>12900</v>
      </c>
      <c r="O68" s="28">
        <v>759</v>
      </c>
      <c r="P68" s="27">
        <v>14.1</v>
      </c>
      <c r="Q68" s="28">
        <v>857</v>
      </c>
      <c r="R68" s="28">
        <v>840</v>
      </c>
      <c r="S68" s="28">
        <v>106</v>
      </c>
      <c r="T68" s="29">
        <v>3.59</v>
      </c>
      <c r="U68" s="28">
        <v>164</v>
      </c>
      <c r="V68" s="21">
        <f t="shared" si="1"/>
        <v>4.2511941373756592</v>
      </c>
      <c r="W68" s="20">
        <f t="shared" si="0"/>
        <v>32.619999999999997</v>
      </c>
      <c r="X68" s="27">
        <v>27.8</v>
      </c>
      <c r="Y68" s="28">
        <v>224000</v>
      </c>
    </row>
    <row r="69" spans="2:25">
      <c r="B69" s="19" t="s">
        <v>262</v>
      </c>
      <c r="C69" s="27">
        <v>59.2</v>
      </c>
      <c r="D69" s="27">
        <v>33.700000000000003</v>
      </c>
      <c r="E69" s="25">
        <v>0.71499999999999997</v>
      </c>
      <c r="F69" s="20">
        <v>15.7</v>
      </c>
      <c r="G69" s="21">
        <v>1.1499999999999999</v>
      </c>
      <c r="H69" s="22">
        <v>1.94</v>
      </c>
      <c r="I69" s="23">
        <v>2</v>
      </c>
      <c r="J69" s="24">
        <v>1.1875</v>
      </c>
      <c r="K69" s="28">
        <v>201</v>
      </c>
      <c r="L69" s="29">
        <v>6.85</v>
      </c>
      <c r="M69" s="27">
        <v>41.7</v>
      </c>
      <c r="N69" s="28">
        <v>11600</v>
      </c>
      <c r="O69" s="28">
        <v>686</v>
      </c>
      <c r="P69" s="27">
        <v>14</v>
      </c>
      <c r="Q69" s="28">
        <v>773</v>
      </c>
      <c r="R69" s="28">
        <v>749</v>
      </c>
      <c r="S69" s="27">
        <v>95.2</v>
      </c>
      <c r="T69" s="29">
        <v>3.56</v>
      </c>
      <c r="U69" s="28">
        <v>147</v>
      </c>
      <c r="V69" s="21">
        <f t="shared" si="1"/>
        <v>4.2133224182226376</v>
      </c>
      <c r="W69" s="20">
        <f t="shared" si="0"/>
        <v>32.550000000000004</v>
      </c>
      <c r="X69" s="27">
        <v>20.8</v>
      </c>
      <c r="Y69" s="28">
        <v>198000</v>
      </c>
    </row>
    <row r="70" spans="2:25">
      <c r="B70" s="19" t="s">
        <v>263</v>
      </c>
      <c r="C70" s="27">
        <v>49.5</v>
      </c>
      <c r="D70" s="27">
        <v>33.799999999999997</v>
      </c>
      <c r="E70" s="25">
        <v>0.67</v>
      </c>
      <c r="F70" s="20">
        <v>11.5</v>
      </c>
      <c r="G70" s="21">
        <v>1.22</v>
      </c>
      <c r="H70" s="22">
        <v>1.92</v>
      </c>
      <c r="I70" s="23">
        <v>2.125</v>
      </c>
      <c r="J70" s="24">
        <v>1.1875</v>
      </c>
      <c r="K70" s="28">
        <v>169</v>
      </c>
      <c r="L70" s="29">
        <v>4.71</v>
      </c>
      <c r="M70" s="27">
        <v>44.7</v>
      </c>
      <c r="N70" s="28">
        <v>9290</v>
      </c>
      <c r="O70" s="28">
        <v>549</v>
      </c>
      <c r="P70" s="27">
        <v>13.7</v>
      </c>
      <c r="Q70" s="28">
        <v>629</v>
      </c>
      <c r="R70" s="28">
        <v>310</v>
      </c>
      <c r="S70" s="27">
        <v>53.9</v>
      </c>
      <c r="T70" s="29">
        <v>2.5</v>
      </c>
      <c r="U70" s="27">
        <v>84.4</v>
      </c>
      <c r="V70" s="21">
        <f t="shared" si="1"/>
        <v>3.0341430615185616</v>
      </c>
      <c r="W70" s="20">
        <f t="shared" si="0"/>
        <v>32.58</v>
      </c>
      <c r="X70" s="27">
        <v>17.7</v>
      </c>
      <c r="Y70" s="28">
        <v>82400</v>
      </c>
    </row>
    <row r="71" spans="2:25">
      <c r="B71" s="19" t="s">
        <v>264</v>
      </c>
      <c r="C71" s="27">
        <v>44.8</v>
      </c>
      <c r="D71" s="27">
        <v>33.5</v>
      </c>
      <c r="E71" s="25">
        <v>0.63500000000000001</v>
      </c>
      <c r="F71" s="20">
        <v>11.6</v>
      </c>
      <c r="G71" s="21">
        <v>1.06</v>
      </c>
      <c r="H71" s="22">
        <v>1.76</v>
      </c>
      <c r="I71" s="23">
        <v>1.9375</v>
      </c>
      <c r="J71" s="24">
        <v>1.125</v>
      </c>
      <c r="K71" s="28">
        <v>152</v>
      </c>
      <c r="L71" s="29">
        <v>5.48</v>
      </c>
      <c r="M71" s="27">
        <v>47.2</v>
      </c>
      <c r="N71" s="28">
        <v>8160</v>
      </c>
      <c r="O71" s="28">
        <v>487</v>
      </c>
      <c r="P71" s="27">
        <v>13.5</v>
      </c>
      <c r="Q71" s="28">
        <v>559</v>
      </c>
      <c r="R71" s="28">
        <v>273</v>
      </c>
      <c r="S71" s="27">
        <v>47.2</v>
      </c>
      <c r="T71" s="29">
        <v>2.4700000000000002</v>
      </c>
      <c r="U71" s="27">
        <v>73.900000000000006</v>
      </c>
      <c r="V71" s="21">
        <f t="shared" si="1"/>
        <v>3.0140882924976742</v>
      </c>
      <c r="W71" s="20">
        <f t="shared" si="0"/>
        <v>32.44</v>
      </c>
      <c r="X71" s="27">
        <v>12.4</v>
      </c>
      <c r="Y71" s="28">
        <v>71700</v>
      </c>
    </row>
    <row r="72" spans="2:25">
      <c r="B72" s="19" t="s">
        <v>265</v>
      </c>
      <c r="C72" s="27">
        <v>41.6</v>
      </c>
      <c r="D72" s="27">
        <v>33.299999999999997</v>
      </c>
      <c r="E72" s="25">
        <v>0.60499999999999998</v>
      </c>
      <c r="F72" s="20">
        <v>11.5</v>
      </c>
      <c r="G72" s="25">
        <v>0.96</v>
      </c>
      <c r="H72" s="22">
        <v>1.66</v>
      </c>
      <c r="I72" s="23">
        <v>1.8125</v>
      </c>
      <c r="J72" s="24">
        <v>1.125</v>
      </c>
      <c r="K72" s="28">
        <v>141</v>
      </c>
      <c r="L72" s="29">
        <v>6.01</v>
      </c>
      <c r="M72" s="27">
        <v>49.6</v>
      </c>
      <c r="N72" s="28">
        <v>7450</v>
      </c>
      <c r="O72" s="28">
        <v>448</v>
      </c>
      <c r="P72" s="27">
        <v>13.4</v>
      </c>
      <c r="Q72" s="28">
        <v>514</v>
      </c>
      <c r="R72" s="28">
        <v>246</v>
      </c>
      <c r="S72" s="27">
        <v>42.7</v>
      </c>
      <c r="T72" s="29">
        <v>2.4300000000000002</v>
      </c>
      <c r="U72" s="27">
        <v>66.900000000000006</v>
      </c>
      <c r="V72" s="21">
        <f t="shared" si="1"/>
        <v>2.9806860608995223</v>
      </c>
      <c r="W72" s="20">
        <f t="shared" si="0"/>
        <v>32.339999999999996</v>
      </c>
      <c r="X72" s="29">
        <v>9.6999999999999993</v>
      </c>
      <c r="Y72" s="28">
        <v>64400</v>
      </c>
    </row>
    <row r="73" spans="2:25">
      <c r="B73" s="19" t="s">
        <v>266</v>
      </c>
      <c r="C73" s="27">
        <v>38.299999999999997</v>
      </c>
      <c r="D73" s="27">
        <v>33.1</v>
      </c>
      <c r="E73" s="25">
        <v>0.57999999999999996</v>
      </c>
      <c r="F73" s="20">
        <v>11.5</v>
      </c>
      <c r="G73" s="25">
        <v>0.85499999999999998</v>
      </c>
      <c r="H73" s="22">
        <v>1.56</v>
      </c>
      <c r="I73" s="23">
        <v>1.75</v>
      </c>
      <c r="J73" s="24">
        <v>1.125</v>
      </c>
      <c r="K73" s="28">
        <v>130</v>
      </c>
      <c r="L73" s="29">
        <v>6.73</v>
      </c>
      <c r="M73" s="27">
        <v>51.7</v>
      </c>
      <c r="N73" s="28">
        <v>6710</v>
      </c>
      <c r="O73" s="28">
        <v>406</v>
      </c>
      <c r="P73" s="27">
        <v>13.2</v>
      </c>
      <c r="Q73" s="28">
        <v>467</v>
      </c>
      <c r="R73" s="28">
        <v>218</v>
      </c>
      <c r="S73" s="27">
        <v>37.9</v>
      </c>
      <c r="T73" s="29">
        <v>2.39</v>
      </c>
      <c r="U73" s="27">
        <v>59.5</v>
      </c>
      <c r="V73" s="21">
        <f t="shared" si="1"/>
        <v>2.9414076284135722</v>
      </c>
      <c r="W73" s="20">
        <f t="shared" si="0"/>
        <v>32.245000000000005</v>
      </c>
      <c r="X73" s="29">
        <v>7.37</v>
      </c>
      <c r="Y73" s="28">
        <v>56600</v>
      </c>
    </row>
    <row r="74" spans="2:25">
      <c r="B74" s="19" t="s">
        <v>267</v>
      </c>
      <c r="C74" s="27">
        <v>34.700000000000003</v>
      </c>
      <c r="D74" s="27">
        <v>32.9</v>
      </c>
      <c r="E74" s="25">
        <v>0.55000000000000004</v>
      </c>
      <c r="F74" s="20">
        <v>11.5</v>
      </c>
      <c r="G74" s="25">
        <v>0.74</v>
      </c>
      <c r="H74" s="22">
        <v>1.44</v>
      </c>
      <c r="I74" s="23">
        <v>1.625</v>
      </c>
      <c r="J74" s="24">
        <v>1.125</v>
      </c>
      <c r="K74" s="28">
        <v>118</v>
      </c>
      <c r="L74" s="29">
        <v>7.76</v>
      </c>
      <c r="M74" s="27">
        <v>54.5</v>
      </c>
      <c r="N74" s="28">
        <v>5900</v>
      </c>
      <c r="O74" s="28">
        <v>359</v>
      </c>
      <c r="P74" s="27">
        <v>13</v>
      </c>
      <c r="Q74" s="28">
        <v>415</v>
      </c>
      <c r="R74" s="28">
        <v>187</v>
      </c>
      <c r="S74" s="27">
        <v>32.6</v>
      </c>
      <c r="T74" s="29">
        <v>2.3199999999999998</v>
      </c>
      <c r="U74" s="27">
        <v>51.3</v>
      </c>
      <c r="V74" s="21">
        <f t="shared" si="1"/>
        <v>2.8933432571235351</v>
      </c>
      <c r="W74" s="20">
        <f t="shared" si="0"/>
        <v>32.159999999999997</v>
      </c>
      <c r="X74" s="29">
        <v>5.3</v>
      </c>
      <c r="Y74" s="28">
        <v>48300</v>
      </c>
    </row>
    <row r="75" spans="2:25">
      <c r="B75" s="19" t="s">
        <v>268</v>
      </c>
      <c r="C75" s="28">
        <v>115</v>
      </c>
      <c r="D75" s="27">
        <v>33.200000000000003</v>
      </c>
      <c r="E75" s="21">
        <v>1.36</v>
      </c>
      <c r="F75" s="20">
        <v>15.6</v>
      </c>
      <c r="G75" s="21">
        <v>2.44</v>
      </c>
      <c r="H75" s="22">
        <v>3.23</v>
      </c>
      <c r="I75" s="23">
        <v>3.375</v>
      </c>
      <c r="J75" s="24">
        <v>1.5</v>
      </c>
      <c r="K75" s="28">
        <v>391</v>
      </c>
      <c r="L75" s="29">
        <v>3.19</v>
      </c>
      <c r="M75" s="27">
        <v>19.7</v>
      </c>
      <c r="N75" s="28">
        <v>20700</v>
      </c>
      <c r="O75" s="28">
        <v>1250</v>
      </c>
      <c r="P75" s="27">
        <v>13.4</v>
      </c>
      <c r="Q75" s="28">
        <v>1450</v>
      </c>
      <c r="R75" s="28">
        <v>1550</v>
      </c>
      <c r="S75" s="28">
        <v>198</v>
      </c>
      <c r="T75" s="29">
        <v>3.67</v>
      </c>
      <c r="U75" s="28">
        <v>310</v>
      </c>
      <c r="V75" s="21">
        <f t="shared" si="1"/>
        <v>4.3651401237009706</v>
      </c>
      <c r="W75" s="20">
        <f t="shared" si="0"/>
        <v>30.76</v>
      </c>
      <c r="X75" s="28">
        <v>173</v>
      </c>
      <c r="Y75" s="28">
        <v>366000</v>
      </c>
    </row>
    <row r="76" spans="2:25">
      <c r="B76" s="19" t="s">
        <v>269</v>
      </c>
      <c r="C76" s="28">
        <v>105</v>
      </c>
      <c r="D76" s="27">
        <v>32.799999999999997</v>
      </c>
      <c r="E76" s="21">
        <v>1.24</v>
      </c>
      <c r="F76" s="20">
        <v>15.5</v>
      </c>
      <c r="G76" s="21">
        <v>2.2400000000000002</v>
      </c>
      <c r="H76" s="22">
        <v>3.03</v>
      </c>
      <c r="I76" s="23">
        <v>3.125</v>
      </c>
      <c r="J76" s="24">
        <v>1.4375</v>
      </c>
      <c r="K76" s="28">
        <v>357</v>
      </c>
      <c r="L76" s="29">
        <v>3.45</v>
      </c>
      <c r="M76" s="27">
        <v>21.6</v>
      </c>
      <c r="N76" s="28">
        <v>18700</v>
      </c>
      <c r="O76" s="28">
        <v>1140</v>
      </c>
      <c r="P76" s="27">
        <v>13.3</v>
      </c>
      <c r="Q76" s="28">
        <v>1320</v>
      </c>
      <c r="R76" s="28">
        <v>1390</v>
      </c>
      <c r="S76" s="28">
        <v>179</v>
      </c>
      <c r="T76" s="29">
        <v>3.64</v>
      </c>
      <c r="U76" s="28">
        <v>279</v>
      </c>
      <c r="V76" s="21">
        <f t="shared" si="1"/>
        <v>4.3145700747982554</v>
      </c>
      <c r="W76" s="20">
        <f t="shared" si="0"/>
        <v>30.559999999999995</v>
      </c>
      <c r="X76" s="28">
        <v>134</v>
      </c>
      <c r="Y76" s="28">
        <v>324000</v>
      </c>
    </row>
    <row r="77" spans="2:25">
      <c r="B77" s="19" t="s">
        <v>270</v>
      </c>
      <c r="C77" s="27">
        <v>95.8</v>
      </c>
      <c r="D77" s="27">
        <v>32.4</v>
      </c>
      <c r="E77" s="21">
        <v>1.1399999999999999</v>
      </c>
      <c r="F77" s="20">
        <v>15.4</v>
      </c>
      <c r="G77" s="21">
        <v>2.0499999999999998</v>
      </c>
      <c r="H77" s="22">
        <v>2.84</v>
      </c>
      <c r="I77" s="23">
        <v>2.9375</v>
      </c>
      <c r="J77" s="24">
        <v>1.375</v>
      </c>
      <c r="K77" s="28">
        <v>326</v>
      </c>
      <c r="L77" s="29">
        <v>3.75</v>
      </c>
      <c r="M77" s="27">
        <v>23.4</v>
      </c>
      <c r="N77" s="28">
        <v>16800</v>
      </c>
      <c r="O77" s="28">
        <v>1040</v>
      </c>
      <c r="P77" s="27">
        <v>13.2</v>
      </c>
      <c r="Q77" s="28">
        <v>1190</v>
      </c>
      <c r="R77" s="28">
        <v>1240</v>
      </c>
      <c r="S77" s="28">
        <v>162</v>
      </c>
      <c r="T77" s="29">
        <v>3.6</v>
      </c>
      <c r="U77" s="28">
        <v>252</v>
      </c>
      <c r="V77" s="21">
        <f t="shared" si="1"/>
        <v>4.2590155510276331</v>
      </c>
      <c r="W77" s="20">
        <f t="shared" ref="W77:W140" si="2">D77-G77</f>
        <v>30.349999999999998</v>
      </c>
      <c r="X77" s="28">
        <v>103</v>
      </c>
      <c r="Y77" s="28">
        <v>287000</v>
      </c>
    </row>
    <row r="78" spans="2:25">
      <c r="B78" s="19" t="s">
        <v>271</v>
      </c>
      <c r="C78" s="27">
        <v>85.9</v>
      </c>
      <c r="D78" s="27">
        <v>32</v>
      </c>
      <c r="E78" s="21">
        <v>1.02</v>
      </c>
      <c r="F78" s="20">
        <v>15.3</v>
      </c>
      <c r="G78" s="21">
        <v>1.85</v>
      </c>
      <c r="H78" s="22">
        <v>2.64</v>
      </c>
      <c r="I78" s="23">
        <v>2.75</v>
      </c>
      <c r="J78" s="24">
        <v>1.3125</v>
      </c>
      <c r="K78" s="28">
        <v>292</v>
      </c>
      <c r="L78" s="29">
        <v>4.12</v>
      </c>
      <c r="M78" s="27">
        <v>26.2</v>
      </c>
      <c r="N78" s="28">
        <v>14900</v>
      </c>
      <c r="O78" s="28">
        <v>930</v>
      </c>
      <c r="P78" s="27">
        <v>13.2</v>
      </c>
      <c r="Q78" s="28">
        <v>1060</v>
      </c>
      <c r="R78" s="28">
        <v>1100</v>
      </c>
      <c r="S78" s="28">
        <v>144</v>
      </c>
      <c r="T78" s="29">
        <v>3.58</v>
      </c>
      <c r="U78" s="28">
        <v>223</v>
      </c>
      <c r="V78" s="21">
        <f t="shared" ref="V78:V141" si="3">SQRT(SQRT(R78*Y78)/O78)</f>
        <v>4.2227143021023306</v>
      </c>
      <c r="W78" s="20">
        <f t="shared" si="2"/>
        <v>30.15</v>
      </c>
      <c r="X78" s="27">
        <v>75.2</v>
      </c>
      <c r="Y78" s="28">
        <v>250000</v>
      </c>
    </row>
    <row r="79" spans="2:25">
      <c r="B79" s="19" t="s">
        <v>272</v>
      </c>
      <c r="C79" s="27">
        <v>76.900000000000006</v>
      </c>
      <c r="D79" s="27">
        <v>31.6</v>
      </c>
      <c r="E79" s="25">
        <v>0.93</v>
      </c>
      <c r="F79" s="20">
        <v>15.2</v>
      </c>
      <c r="G79" s="21">
        <v>1.65</v>
      </c>
      <c r="H79" s="22">
        <v>2.44</v>
      </c>
      <c r="I79" s="23">
        <v>2.5625</v>
      </c>
      <c r="J79" s="24">
        <v>1.3125</v>
      </c>
      <c r="K79" s="28">
        <v>261</v>
      </c>
      <c r="L79" s="29">
        <v>4.59</v>
      </c>
      <c r="M79" s="27">
        <v>28.7</v>
      </c>
      <c r="N79" s="28">
        <v>13100</v>
      </c>
      <c r="O79" s="28">
        <v>829</v>
      </c>
      <c r="P79" s="27">
        <v>13.1</v>
      </c>
      <c r="Q79" s="28">
        <v>943</v>
      </c>
      <c r="R79" s="28">
        <v>959</v>
      </c>
      <c r="S79" s="28">
        <v>127</v>
      </c>
      <c r="T79" s="29">
        <v>3.53</v>
      </c>
      <c r="U79" s="28">
        <v>196</v>
      </c>
      <c r="V79" s="21">
        <f t="shared" si="3"/>
        <v>4.1618555393174033</v>
      </c>
      <c r="W79" s="20">
        <f t="shared" si="2"/>
        <v>29.950000000000003</v>
      </c>
      <c r="X79" s="27">
        <v>54.1</v>
      </c>
      <c r="Y79" s="28">
        <v>215000</v>
      </c>
    </row>
    <row r="80" spans="2:25">
      <c r="B80" s="19" t="s">
        <v>273</v>
      </c>
      <c r="C80" s="27">
        <v>69.2</v>
      </c>
      <c r="D80" s="27">
        <v>31.3</v>
      </c>
      <c r="E80" s="25">
        <v>0.83</v>
      </c>
      <c r="F80" s="20">
        <v>15.1</v>
      </c>
      <c r="G80" s="21">
        <v>1.5</v>
      </c>
      <c r="H80" s="22">
        <v>2.29</v>
      </c>
      <c r="I80" s="23">
        <v>2.375</v>
      </c>
      <c r="J80" s="24">
        <v>1.25</v>
      </c>
      <c r="K80" s="28">
        <v>235</v>
      </c>
      <c r="L80" s="29">
        <v>5.0199999999999996</v>
      </c>
      <c r="M80" s="27">
        <v>32.200000000000003</v>
      </c>
      <c r="N80" s="28">
        <v>11700</v>
      </c>
      <c r="O80" s="28">
        <v>748</v>
      </c>
      <c r="P80" s="27">
        <v>13</v>
      </c>
      <c r="Q80" s="28">
        <v>847</v>
      </c>
      <c r="R80" s="28">
        <v>855</v>
      </c>
      <c r="S80" s="28">
        <v>114</v>
      </c>
      <c r="T80" s="29">
        <v>3.51</v>
      </c>
      <c r="U80" s="28">
        <v>175</v>
      </c>
      <c r="V80" s="21">
        <f t="shared" si="3"/>
        <v>4.1278996406785904</v>
      </c>
      <c r="W80" s="20">
        <f t="shared" si="2"/>
        <v>29.8</v>
      </c>
      <c r="X80" s="27">
        <v>40.299999999999997</v>
      </c>
      <c r="Y80" s="28">
        <v>190000</v>
      </c>
    </row>
    <row r="81" spans="2:25">
      <c r="B81" s="19" t="s">
        <v>274</v>
      </c>
      <c r="C81" s="27">
        <v>62.2</v>
      </c>
      <c r="D81" s="27">
        <v>30.9</v>
      </c>
      <c r="E81" s="25">
        <v>0.77500000000000002</v>
      </c>
      <c r="F81" s="20">
        <v>15.1</v>
      </c>
      <c r="G81" s="21">
        <v>1.32</v>
      </c>
      <c r="H81" s="22">
        <v>2.1</v>
      </c>
      <c r="I81" s="23">
        <v>2.25</v>
      </c>
      <c r="J81" s="24">
        <v>1.1875</v>
      </c>
      <c r="K81" s="28">
        <v>211</v>
      </c>
      <c r="L81" s="29">
        <v>5.74</v>
      </c>
      <c r="M81" s="27">
        <v>34.5</v>
      </c>
      <c r="N81" s="28">
        <v>10300</v>
      </c>
      <c r="O81" s="28">
        <v>665</v>
      </c>
      <c r="P81" s="27">
        <v>12.9</v>
      </c>
      <c r="Q81" s="28">
        <v>751</v>
      </c>
      <c r="R81" s="28">
        <v>757</v>
      </c>
      <c r="S81" s="28">
        <v>100</v>
      </c>
      <c r="T81" s="29">
        <v>3.49</v>
      </c>
      <c r="U81" s="28">
        <v>155</v>
      </c>
      <c r="V81" s="21">
        <f t="shared" si="3"/>
        <v>4.1057279506649271</v>
      </c>
      <c r="W81" s="20">
        <f t="shared" si="2"/>
        <v>29.58</v>
      </c>
      <c r="X81" s="27">
        <v>28.4</v>
      </c>
      <c r="Y81" s="28">
        <v>166000</v>
      </c>
    </row>
    <row r="82" spans="2:25">
      <c r="B82" s="19" t="s">
        <v>275</v>
      </c>
      <c r="C82" s="27">
        <v>56.3</v>
      </c>
      <c r="D82" s="27">
        <v>30.7</v>
      </c>
      <c r="E82" s="25">
        <v>0.71</v>
      </c>
      <c r="F82" s="20">
        <v>15</v>
      </c>
      <c r="G82" s="21">
        <v>1.19</v>
      </c>
      <c r="H82" s="22">
        <v>1.97</v>
      </c>
      <c r="I82" s="23">
        <v>2.0625</v>
      </c>
      <c r="J82" s="24">
        <v>1.1875</v>
      </c>
      <c r="K82" s="28">
        <v>191</v>
      </c>
      <c r="L82" s="29">
        <v>6.35</v>
      </c>
      <c r="M82" s="27">
        <v>37.700000000000003</v>
      </c>
      <c r="N82" s="28">
        <v>9200</v>
      </c>
      <c r="O82" s="28">
        <v>600</v>
      </c>
      <c r="P82" s="27">
        <v>12.8</v>
      </c>
      <c r="Q82" s="28">
        <v>675</v>
      </c>
      <c r="R82" s="28">
        <v>673</v>
      </c>
      <c r="S82" s="27">
        <v>89.5</v>
      </c>
      <c r="T82" s="29">
        <v>3.46</v>
      </c>
      <c r="U82" s="28">
        <v>138</v>
      </c>
      <c r="V82" s="21">
        <f t="shared" si="3"/>
        <v>4.0645863543545229</v>
      </c>
      <c r="W82" s="20">
        <f t="shared" si="2"/>
        <v>29.509999999999998</v>
      </c>
      <c r="X82" s="27">
        <v>21</v>
      </c>
      <c r="Y82" s="28">
        <v>146000</v>
      </c>
    </row>
    <row r="83" spans="2:25">
      <c r="B83" s="19" t="s">
        <v>276</v>
      </c>
      <c r="C83" s="27">
        <v>51</v>
      </c>
      <c r="D83" s="27">
        <v>30.4</v>
      </c>
      <c r="E83" s="25">
        <v>0.65500000000000003</v>
      </c>
      <c r="F83" s="20">
        <v>15</v>
      </c>
      <c r="G83" s="21">
        <v>1.07</v>
      </c>
      <c r="H83" s="22">
        <v>1.85</v>
      </c>
      <c r="I83" s="23">
        <v>2</v>
      </c>
      <c r="J83" s="24">
        <v>1.125</v>
      </c>
      <c r="K83" s="28">
        <v>173</v>
      </c>
      <c r="L83" s="29">
        <v>7.04</v>
      </c>
      <c r="M83" s="27">
        <v>40.799999999999997</v>
      </c>
      <c r="N83" s="28">
        <v>8230</v>
      </c>
      <c r="O83" s="28">
        <v>541</v>
      </c>
      <c r="P83" s="27">
        <v>12.7</v>
      </c>
      <c r="Q83" s="28">
        <v>607</v>
      </c>
      <c r="R83" s="28">
        <v>598</v>
      </c>
      <c r="S83" s="27">
        <v>79.8</v>
      </c>
      <c r="T83" s="29">
        <v>3.42</v>
      </c>
      <c r="U83" s="28">
        <v>123</v>
      </c>
      <c r="V83" s="21">
        <f t="shared" si="3"/>
        <v>4.02924885359666</v>
      </c>
      <c r="W83" s="20">
        <f t="shared" si="2"/>
        <v>29.33</v>
      </c>
      <c r="X83" s="27">
        <v>15.6</v>
      </c>
      <c r="Y83" s="28">
        <v>129000</v>
      </c>
    </row>
    <row r="84" spans="2:25">
      <c r="B84" s="19" t="s">
        <v>277</v>
      </c>
      <c r="C84" s="27">
        <v>43.5</v>
      </c>
      <c r="D84" s="27">
        <v>30.7</v>
      </c>
      <c r="E84" s="25">
        <v>0.65</v>
      </c>
      <c r="F84" s="20">
        <v>10.5</v>
      </c>
      <c r="G84" s="21">
        <v>1.18</v>
      </c>
      <c r="H84" s="22">
        <v>1.83</v>
      </c>
      <c r="I84" s="23">
        <v>2.0625</v>
      </c>
      <c r="J84" s="24">
        <v>1.125</v>
      </c>
      <c r="K84" s="28">
        <v>148</v>
      </c>
      <c r="L84" s="29">
        <v>4.4400000000000004</v>
      </c>
      <c r="M84" s="27">
        <v>41.6</v>
      </c>
      <c r="N84" s="28">
        <v>6680</v>
      </c>
      <c r="O84" s="28">
        <v>436</v>
      </c>
      <c r="P84" s="27">
        <v>12.4</v>
      </c>
      <c r="Q84" s="28">
        <v>500</v>
      </c>
      <c r="R84" s="28">
        <v>227</v>
      </c>
      <c r="S84" s="27">
        <v>43.3</v>
      </c>
      <c r="T84" s="29">
        <v>2.2799999999999998</v>
      </c>
      <c r="U84" s="27">
        <v>68</v>
      </c>
      <c r="V84" s="21">
        <f t="shared" si="3"/>
        <v>2.7713728426505759</v>
      </c>
      <c r="W84" s="20">
        <f t="shared" si="2"/>
        <v>29.52</v>
      </c>
      <c r="X84" s="27">
        <v>14.5</v>
      </c>
      <c r="Y84" s="28">
        <v>49400</v>
      </c>
    </row>
    <row r="85" spans="2:25">
      <c r="B85" s="19" t="s">
        <v>278</v>
      </c>
      <c r="C85" s="27">
        <v>38.9</v>
      </c>
      <c r="D85" s="27">
        <v>30.3</v>
      </c>
      <c r="E85" s="25">
        <v>0.61499999999999999</v>
      </c>
      <c r="F85" s="20">
        <v>10.5</v>
      </c>
      <c r="G85" s="21">
        <v>1</v>
      </c>
      <c r="H85" s="22">
        <v>1.65</v>
      </c>
      <c r="I85" s="23">
        <v>1.875</v>
      </c>
      <c r="J85" s="24">
        <v>1.125</v>
      </c>
      <c r="K85" s="28">
        <v>132</v>
      </c>
      <c r="L85" s="29">
        <v>5.27</v>
      </c>
      <c r="M85" s="27">
        <v>43.9</v>
      </c>
      <c r="N85" s="28">
        <v>5770</v>
      </c>
      <c r="O85" s="28">
        <v>380</v>
      </c>
      <c r="P85" s="27">
        <v>12.2</v>
      </c>
      <c r="Q85" s="28">
        <v>437</v>
      </c>
      <c r="R85" s="28">
        <v>196</v>
      </c>
      <c r="S85" s="27">
        <v>37.200000000000003</v>
      </c>
      <c r="T85" s="29">
        <v>2.25</v>
      </c>
      <c r="U85" s="27">
        <v>58.4</v>
      </c>
      <c r="V85" s="21">
        <f t="shared" si="3"/>
        <v>2.7494304836186898</v>
      </c>
      <c r="W85" s="20">
        <f t="shared" si="2"/>
        <v>29.3</v>
      </c>
      <c r="X85" s="29">
        <v>9.7200000000000006</v>
      </c>
      <c r="Y85" s="28">
        <v>42100</v>
      </c>
    </row>
    <row r="86" spans="2:25">
      <c r="B86" s="19" t="s">
        <v>279</v>
      </c>
      <c r="C86" s="27">
        <v>36.5</v>
      </c>
      <c r="D86" s="27">
        <v>30.2</v>
      </c>
      <c r="E86" s="25">
        <v>0.58499999999999996</v>
      </c>
      <c r="F86" s="20">
        <v>10.5</v>
      </c>
      <c r="G86" s="25">
        <v>0.93</v>
      </c>
      <c r="H86" s="22">
        <v>1.58</v>
      </c>
      <c r="I86" s="23">
        <v>1.8125</v>
      </c>
      <c r="J86" s="24">
        <v>1.125</v>
      </c>
      <c r="K86" s="28">
        <v>124</v>
      </c>
      <c r="L86" s="29">
        <v>5.65</v>
      </c>
      <c r="M86" s="27">
        <v>46.2</v>
      </c>
      <c r="N86" s="28">
        <v>5360</v>
      </c>
      <c r="O86" s="28">
        <v>355</v>
      </c>
      <c r="P86" s="27">
        <v>12.1</v>
      </c>
      <c r="Q86" s="28">
        <v>408</v>
      </c>
      <c r="R86" s="28">
        <v>181</v>
      </c>
      <c r="S86" s="27">
        <v>34.4</v>
      </c>
      <c r="T86" s="29">
        <v>2.23</v>
      </c>
      <c r="U86" s="27">
        <v>54</v>
      </c>
      <c r="V86" s="21">
        <f t="shared" si="3"/>
        <v>2.7286780248741187</v>
      </c>
      <c r="W86" s="20">
        <f t="shared" si="2"/>
        <v>29.27</v>
      </c>
      <c r="X86" s="29">
        <v>7.99</v>
      </c>
      <c r="Y86" s="28">
        <v>38600</v>
      </c>
    </row>
    <row r="87" spans="2:25">
      <c r="B87" s="19" t="s">
        <v>280</v>
      </c>
      <c r="C87" s="27">
        <v>34.200000000000003</v>
      </c>
      <c r="D87" s="27">
        <v>30</v>
      </c>
      <c r="E87" s="25">
        <v>0.56499999999999995</v>
      </c>
      <c r="F87" s="20">
        <v>10.5</v>
      </c>
      <c r="G87" s="25">
        <v>0.85</v>
      </c>
      <c r="H87" s="22">
        <v>1.5</v>
      </c>
      <c r="I87" s="23">
        <v>1.75</v>
      </c>
      <c r="J87" s="24">
        <v>1.125</v>
      </c>
      <c r="K87" s="28">
        <v>116</v>
      </c>
      <c r="L87" s="29">
        <v>6.17</v>
      </c>
      <c r="M87" s="27">
        <v>47.8</v>
      </c>
      <c r="N87" s="28">
        <v>4930</v>
      </c>
      <c r="O87" s="28">
        <v>329</v>
      </c>
      <c r="P87" s="27">
        <v>12</v>
      </c>
      <c r="Q87" s="28">
        <v>378</v>
      </c>
      <c r="R87" s="28">
        <v>164</v>
      </c>
      <c r="S87" s="27">
        <v>31.3</v>
      </c>
      <c r="T87" s="29">
        <v>2.19</v>
      </c>
      <c r="U87" s="27">
        <v>49.2</v>
      </c>
      <c r="V87" s="21">
        <f t="shared" si="3"/>
        <v>2.6966176315155916</v>
      </c>
      <c r="W87" s="20">
        <f t="shared" si="2"/>
        <v>29.15</v>
      </c>
      <c r="X87" s="29">
        <v>6.43</v>
      </c>
      <c r="Y87" s="28">
        <v>34900</v>
      </c>
    </row>
    <row r="88" spans="2:25">
      <c r="B88" s="19" t="s">
        <v>281</v>
      </c>
      <c r="C88" s="27">
        <v>31.7</v>
      </c>
      <c r="D88" s="27">
        <v>29.8</v>
      </c>
      <c r="E88" s="25">
        <v>0.54500000000000004</v>
      </c>
      <c r="F88" s="20">
        <v>10.5</v>
      </c>
      <c r="G88" s="25">
        <v>0.76</v>
      </c>
      <c r="H88" s="22">
        <v>1.41</v>
      </c>
      <c r="I88" s="23">
        <v>1.6875</v>
      </c>
      <c r="J88" s="24">
        <v>1.125</v>
      </c>
      <c r="K88" s="28">
        <v>108</v>
      </c>
      <c r="L88" s="29">
        <v>6.89</v>
      </c>
      <c r="M88" s="27">
        <v>49.6</v>
      </c>
      <c r="N88" s="28">
        <v>4470</v>
      </c>
      <c r="O88" s="28">
        <v>299</v>
      </c>
      <c r="P88" s="27">
        <v>11.9</v>
      </c>
      <c r="Q88" s="28">
        <v>346</v>
      </c>
      <c r="R88" s="28">
        <v>146</v>
      </c>
      <c r="S88" s="27">
        <v>27.9</v>
      </c>
      <c r="T88" s="29">
        <v>2.15</v>
      </c>
      <c r="U88" s="27">
        <v>43.9</v>
      </c>
      <c r="V88" s="21">
        <f t="shared" si="3"/>
        <v>2.6652763130897066</v>
      </c>
      <c r="W88" s="20">
        <f t="shared" si="2"/>
        <v>29.04</v>
      </c>
      <c r="X88" s="29">
        <v>4.99</v>
      </c>
      <c r="Y88" s="28">
        <v>30900</v>
      </c>
    </row>
    <row r="89" spans="2:25">
      <c r="B89" s="19" t="s">
        <v>282</v>
      </c>
      <c r="C89" s="27">
        <v>29.1</v>
      </c>
      <c r="D89" s="27">
        <v>29.7</v>
      </c>
      <c r="E89" s="25">
        <v>0.52</v>
      </c>
      <c r="F89" s="20">
        <v>10.5</v>
      </c>
      <c r="G89" s="25">
        <v>0.67</v>
      </c>
      <c r="H89" s="22">
        <v>1.32</v>
      </c>
      <c r="I89" s="23">
        <v>1.5625</v>
      </c>
      <c r="J89" s="24">
        <v>1.0625</v>
      </c>
      <c r="K89" s="27">
        <v>99</v>
      </c>
      <c r="L89" s="29">
        <v>7.8</v>
      </c>
      <c r="M89" s="27">
        <v>51.9</v>
      </c>
      <c r="N89" s="28">
        <v>3990</v>
      </c>
      <c r="O89" s="28">
        <v>269</v>
      </c>
      <c r="P89" s="27">
        <v>11.7</v>
      </c>
      <c r="Q89" s="28">
        <v>312</v>
      </c>
      <c r="R89" s="28">
        <v>128</v>
      </c>
      <c r="S89" s="27">
        <v>24.5</v>
      </c>
      <c r="T89" s="29">
        <v>2.1</v>
      </c>
      <c r="U89" s="27">
        <v>38.6</v>
      </c>
      <c r="V89" s="21">
        <f t="shared" si="3"/>
        <v>2.6239771626975905</v>
      </c>
      <c r="W89" s="20">
        <f t="shared" si="2"/>
        <v>29.029999999999998</v>
      </c>
      <c r="X89" s="29">
        <v>3.77</v>
      </c>
      <c r="Y89" s="28">
        <v>26800</v>
      </c>
    </row>
    <row r="90" spans="2:25">
      <c r="B90" s="19" t="s">
        <v>283</v>
      </c>
      <c r="C90" s="20">
        <v>26.4</v>
      </c>
      <c r="D90" s="20">
        <v>29.5</v>
      </c>
      <c r="E90" s="25">
        <v>0.47</v>
      </c>
      <c r="F90" s="20">
        <v>10.4</v>
      </c>
      <c r="G90" s="25">
        <v>0.61</v>
      </c>
      <c r="H90" s="22">
        <v>1.26</v>
      </c>
      <c r="I90" s="23">
        <v>1.5</v>
      </c>
      <c r="J90" s="24">
        <v>1.0625</v>
      </c>
      <c r="K90" s="20">
        <v>90</v>
      </c>
      <c r="L90" s="21">
        <v>8.52</v>
      </c>
      <c r="M90" s="20">
        <v>57.5</v>
      </c>
      <c r="N90" s="19">
        <v>3610</v>
      </c>
      <c r="O90" s="19">
        <v>245</v>
      </c>
      <c r="P90" s="20">
        <v>11.7</v>
      </c>
      <c r="Q90" s="19">
        <v>283</v>
      </c>
      <c r="R90" s="19">
        <v>115</v>
      </c>
      <c r="S90" s="20">
        <v>22.1</v>
      </c>
      <c r="T90" s="21">
        <v>2.09</v>
      </c>
      <c r="U90" s="20">
        <v>34.700000000000003</v>
      </c>
      <c r="V90" s="21">
        <f t="shared" si="3"/>
        <v>2.6040194774841443</v>
      </c>
      <c r="W90" s="20">
        <f t="shared" si="2"/>
        <v>28.89</v>
      </c>
      <c r="X90" s="21">
        <v>2.84</v>
      </c>
      <c r="Y90" s="19">
        <v>24000</v>
      </c>
    </row>
    <row r="91" spans="2:25">
      <c r="B91" s="19" t="s">
        <v>284</v>
      </c>
      <c r="C91" s="19">
        <v>159</v>
      </c>
      <c r="D91" s="20">
        <v>32.5</v>
      </c>
      <c r="E91" s="21">
        <v>1.97</v>
      </c>
      <c r="F91" s="20">
        <v>15.3</v>
      </c>
      <c r="G91" s="21">
        <v>3.54</v>
      </c>
      <c r="H91" s="22">
        <v>4.33</v>
      </c>
      <c r="I91" s="23">
        <v>4.4375</v>
      </c>
      <c r="J91" s="24">
        <v>1.8125</v>
      </c>
      <c r="K91" s="19">
        <v>539</v>
      </c>
      <c r="L91" s="21">
        <v>2.15</v>
      </c>
      <c r="M91" s="20">
        <v>12.1</v>
      </c>
      <c r="N91" s="19">
        <v>25600</v>
      </c>
      <c r="O91" s="19">
        <v>1570</v>
      </c>
      <c r="P91" s="20">
        <v>12.7</v>
      </c>
      <c r="Q91" s="19">
        <v>1890</v>
      </c>
      <c r="R91" s="19">
        <v>2110</v>
      </c>
      <c r="S91" s="19">
        <v>277</v>
      </c>
      <c r="T91" s="21">
        <v>3.65</v>
      </c>
      <c r="U91" s="19">
        <v>437</v>
      </c>
      <c r="V91" s="21">
        <f t="shared" si="3"/>
        <v>4.4128759497353167</v>
      </c>
      <c r="W91" s="20">
        <f t="shared" si="2"/>
        <v>28.96</v>
      </c>
      <c r="X91" s="19">
        <v>496</v>
      </c>
      <c r="Y91" s="19">
        <v>443000</v>
      </c>
    </row>
    <row r="92" spans="2:25">
      <c r="B92" s="19" t="s">
        <v>285</v>
      </c>
      <c r="C92" s="28">
        <v>108</v>
      </c>
      <c r="D92" s="27">
        <v>30.4</v>
      </c>
      <c r="E92" s="21">
        <v>1.38</v>
      </c>
      <c r="F92" s="20">
        <v>14.7</v>
      </c>
      <c r="G92" s="21">
        <v>2.48</v>
      </c>
      <c r="H92" s="22">
        <v>3.27</v>
      </c>
      <c r="I92" s="23">
        <v>3.375</v>
      </c>
      <c r="J92" s="24">
        <v>1.5</v>
      </c>
      <c r="K92" s="28">
        <v>368</v>
      </c>
      <c r="L92" s="29">
        <v>2.96</v>
      </c>
      <c r="M92" s="27">
        <v>17.3</v>
      </c>
      <c r="N92" s="28">
        <v>16200</v>
      </c>
      <c r="O92" s="28">
        <v>1060</v>
      </c>
      <c r="P92" s="27">
        <v>12.2</v>
      </c>
      <c r="Q92" s="28">
        <v>1240</v>
      </c>
      <c r="R92" s="28">
        <v>1310</v>
      </c>
      <c r="S92" s="28">
        <v>179</v>
      </c>
      <c r="T92" s="29">
        <v>3.48</v>
      </c>
      <c r="U92" s="28">
        <v>279</v>
      </c>
      <c r="V92" s="21">
        <f t="shared" si="3"/>
        <v>4.1524072093779356</v>
      </c>
      <c r="W92" s="20">
        <f t="shared" si="2"/>
        <v>27.919999999999998</v>
      </c>
      <c r="X92" s="28">
        <v>170</v>
      </c>
      <c r="Y92" s="28">
        <v>255000</v>
      </c>
    </row>
    <row r="93" spans="2:25">
      <c r="B93" s="19" t="s">
        <v>286</v>
      </c>
      <c r="C93" s="27">
        <v>98.9</v>
      </c>
      <c r="D93" s="27">
        <v>30</v>
      </c>
      <c r="E93" s="21">
        <v>1.26</v>
      </c>
      <c r="F93" s="20">
        <v>14.6</v>
      </c>
      <c r="G93" s="21">
        <v>2.2799999999999998</v>
      </c>
      <c r="H93" s="22">
        <v>3.07</v>
      </c>
      <c r="I93" s="23">
        <v>3.1875</v>
      </c>
      <c r="J93" s="24">
        <v>1.4375</v>
      </c>
      <c r="K93" s="28">
        <v>336</v>
      </c>
      <c r="L93" s="29">
        <v>3.19</v>
      </c>
      <c r="M93" s="27">
        <v>18.899999999999999</v>
      </c>
      <c r="N93" s="28">
        <v>14600</v>
      </c>
      <c r="O93" s="28">
        <v>972</v>
      </c>
      <c r="P93" s="27">
        <v>12.1</v>
      </c>
      <c r="Q93" s="28">
        <v>1130</v>
      </c>
      <c r="R93" s="28">
        <v>1180</v>
      </c>
      <c r="S93" s="28">
        <v>162</v>
      </c>
      <c r="T93" s="29">
        <v>3.45</v>
      </c>
      <c r="U93" s="28">
        <v>252</v>
      </c>
      <c r="V93" s="21">
        <f t="shared" si="3"/>
        <v>4.0988731591294325</v>
      </c>
      <c r="W93" s="20">
        <f t="shared" si="2"/>
        <v>27.72</v>
      </c>
      <c r="X93" s="28">
        <v>131</v>
      </c>
      <c r="Y93" s="28">
        <v>226000</v>
      </c>
    </row>
    <row r="94" spans="2:25">
      <c r="B94" s="19" t="s">
        <v>287</v>
      </c>
      <c r="C94" s="27">
        <v>90.4</v>
      </c>
      <c r="D94" s="27">
        <v>29.6</v>
      </c>
      <c r="E94" s="21">
        <v>1.1599999999999999</v>
      </c>
      <c r="F94" s="20">
        <v>14.4</v>
      </c>
      <c r="G94" s="21">
        <v>2.09</v>
      </c>
      <c r="H94" s="22">
        <v>2.88</v>
      </c>
      <c r="I94" s="23">
        <v>3</v>
      </c>
      <c r="J94" s="24">
        <v>1.4375</v>
      </c>
      <c r="K94" s="28">
        <v>307</v>
      </c>
      <c r="L94" s="29">
        <v>3.46</v>
      </c>
      <c r="M94" s="27">
        <v>20.6</v>
      </c>
      <c r="N94" s="28">
        <v>13100</v>
      </c>
      <c r="O94" s="28">
        <v>887</v>
      </c>
      <c r="P94" s="27">
        <v>12</v>
      </c>
      <c r="Q94" s="28">
        <v>1030</v>
      </c>
      <c r="R94" s="28">
        <v>1050</v>
      </c>
      <c r="S94" s="28">
        <v>146</v>
      </c>
      <c r="T94" s="29">
        <v>3.41</v>
      </c>
      <c r="U94" s="28">
        <v>227</v>
      </c>
      <c r="V94" s="21">
        <f t="shared" si="3"/>
        <v>4.0369073668051145</v>
      </c>
      <c r="W94" s="20">
        <f t="shared" si="2"/>
        <v>27.51</v>
      </c>
      <c r="X94" s="28">
        <v>101</v>
      </c>
      <c r="Y94" s="28">
        <v>199000</v>
      </c>
    </row>
    <row r="95" spans="2:25">
      <c r="B95" s="19" t="s">
        <v>288</v>
      </c>
      <c r="C95" s="27">
        <v>82.9</v>
      </c>
      <c r="D95" s="27">
        <v>29.3</v>
      </c>
      <c r="E95" s="21">
        <v>1.06</v>
      </c>
      <c r="F95" s="20">
        <v>14.4</v>
      </c>
      <c r="G95" s="21">
        <v>1.93</v>
      </c>
      <c r="H95" s="22">
        <v>2.72</v>
      </c>
      <c r="I95" s="23">
        <v>2.8125</v>
      </c>
      <c r="J95" s="24">
        <v>1.375</v>
      </c>
      <c r="K95" s="28">
        <v>281</v>
      </c>
      <c r="L95" s="29">
        <v>3.72</v>
      </c>
      <c r="M95" s="27">
        <v>22.5</v>
      </c>
      <c r="N95" s="28">
        <v>11900</v>
      </c>
      <c r="O95" s="28">
        <v>814</v>
      </c>
      <c r="P95" s="27">
        <v>12</v>
      </c>
      <c r="Q95" s="28">
        <v>936</v>
      </c>
      <c r="R95" s="28">
        <v>953</v>
      </c>
      <c r="S95" s="28">
        <v>133</v>
      </c>
      <c r="T95" s="29">
        <v>3.39</v>
      </c>
      <c r="U95" s="28">
        <v>206</v>
      </c>
      <c r="V95" s="21">
        <f t="shared" si="3"/>
        <v>4.0000555568295981</v>
      </c>
      <c r="W95" s="20">
        <f t="shared" si="2"/>
        <v>27.37</v>
      </c>
      <c r="X95" s="27">
        <v>79.5</v>
      </c>
      <c r="Y95" s="28">
        <v>178000</v>
      </c>
    </row>
    <row r="96" spans="2:25">
      <c r="B96" s="19" t="s">
        <v>289</v>
      </c>
      <c r="C96" s="27">
        <v>76</v>
      </c>
      <c r="D96" s="27">
        <v>29</v>
      </c>
      <c r="E96" s="25">
        <v>0.98</v>
      </c>
      <c r="F96" s="20">
        <v>14.3</v>
      </c>
      <c r="G96" s="21">
        <v>1.77</v>
      </c>
      <c r="H96" s="22">
        <v>2.56</v>
      </c>
      <c r="I96" s="23">
        <v>2.6875</v>
      </c>
      <c r="J96" s="24">
        <v>1.3125</v>
      </c>
      <c r="K96" s="28">
        <v>258</v>
      </c>
      <c r="L96" s="29">
        <v>4.03</v>
      </c>
      <c r="M96" s="27">
        <v>24.4</v>
      </c>
      <c r="N96" s="28">
        <v>10800</v>
      </c>
      <c r="O96" s="28">
        <v>745</v>
      </c>
      <c r="P96" s="27">
        <v>11.9</v>
      </c>
      <c r="Q96" s="28">
        <v>852</v>
      </c>
      <c r="R96" s="28">
        <v>859</v>
      </c>
      <c r="S96" s="28">
        <v>120</v>
      </c>
      <c r="T96" s="29">
        <v>3.36</v>
      </c>
      <c r="U96" s="28">
        <v>187</v>
      </c>
      <c r="V96" s="21">
        <f t="shared" si="3"/>
        <v>3.9606770845860164</v>
      </c>
      <c r="W96" s="20">
        <f t="shared" si="2"/>
        <v>27.23</v>
      </c>
      <c r="X96" s="27">
        <v>61.6</v>
      </c>
      <c r="Y96" s="28">
        <v>159000</v>
      </c>
    </row>
    <row r="97" spans="2:25">
      <c r="B97" s="19" t="s">
        <v>290</v>
      </c>
      <c r="C97" s="27">
        <v>69.400000000000006</v>
      </c>
      <c r="D97" s="27">
        <v>28.7</v>
      </c>
      <c r="E97" s="25">
        <v>0.91</v>
      </c>
      <c r="F97" s="20">
        <v>14.2</v>
      </c>
      <c r="G97" s="21">
        <v>1.61</v>
      </c>
      <c r="H97" s="22">
        <v>2.4</v>
      </c>
      <c r="I97" s="23">
        <v>2.5</v>
      </c>
      <c r="J97" s="24">
        <v>1.3125</v>
      </c>
      <c r="K97" s="28">
        <v>235</v>
      </c>
      <c r="L97" s="29">
        <v>4.41</v>
      </c>
      <c r="M97" s="27">
        <v>26.2</v>
      </c>
      <c r="N97" s="28">
        <v>9700</v>
      </c>
      <c r="O97" s="28">
        <v>677</v>
      </c>
      <c r="P97" s="27">
        <v>11.8</v>
      </c>
      <c r="Q97" s="28">
        <v>772</v>
      </c>
      <c r="R97" s="28">
        <v>769</v>
      </c>
      <c r="S97" s="28">
        <v>108</v>
      </c>
      <c r="T97" s="29">
        <v>3.33</v>
      </c>
      <c r="U97" s="28">
        <v>168</v>
      </c>
      <c r="V97" s="21">
        <f t="shared" si="3"/>
        <v>3.9218594791642696</v>
      </c>
      <c r="W97" s="20">
        <f t="shared" si="2"/>
        <v>27.09</v>
      </c>
      <c r="X97" s="27">
        <v>47</v>
      </c>
      <c r="Y97" s="28">
        <v>141000</v>
      </c>
    </row>
    <row r="98" spans="2:25">
      <c r="B98" s="19" t="s">
        <v>291</v>
      </c>
      <c r="C98" s="27">
        <v>64</v>
      </c>
      <c r="D98" s="27">
        <v>28.4</v>
      </c>
      <c r="E98" s="25">
        <v>0.83</v>
      </c>
      <c r="F98" s="20">
        <v>14.1</v>
      </c>
      <c r="G98" s="21">
        <v>1.5</v>
      </c>
      <c r="H98" s="22">
        <v>2.29</v>
      </c>
      <c r="I98" s="23">
        <v>2.375</v>
      </c>
      <c r="J98" s="24">
        <v>1.25</v>
      </c>
      <c r="K98" s="28">
        <v>217</v>
      </c>
      <c r="L98" s="29">
        <v>4.71</v>
      </c>
      <c r="M98" s="27">
        <v>28.7</v>
      </c>
      <c r="N98" s="28">
        <v>8910</v>
      </c>
      <c r="O98" s="28">
        <v>627</v>
      </c>
      <c r="P98" s="27">
        <v>11.8</v>
      </c>
      <c r="Q98" s="28">
        <v>711</v>
      </c>
      <c r="R98" s="28">
        <v>704</v>
      </c>
      <c r="S98" s="28">
        <v>100</v>
      </c>
      <c r="T98" s="29">
        <v>3.32</v>
      </c>
      <c r="U98" s="28">
        <v>154</v>
      </c>
      <c r="V98" s="21">
        <f t="shared" si="3"/>
        <v>3.8910058771501057</v>
      </c>
      <c r="W98" s="20">
        <f t="shared" si="2"/>
        <v>26.9</v>
      </c>
      <c r="X98" s="27">
        <v>37.6</v>
      </c>
      <c r="Y98" s="28">
        <v>128000</v>
      </c>
    </row>
    <row r="99" spans="2:25">
      <c r="B99" s="19" t="s">
        <v>292</v>
      </c>
      <c r="C99" s="27">
        <v>57.2</v>
      </c>
      <c r="D99" s="27">
        <v>28.1</v>
      </c>
      <c r="E99" s="25">
        <v>0.75</v>
      </c>
      <c r="F99" s="20">
        <v>14</v>
      </c>
      <c r="G99" s="21">
        <v>1.34</v>
      </c>
      <c r="H99" s="22">
        <v>2.13</v>
      </c>
      <c r="I99" s="23">
        <v>2.25</v>
      </c>
      <c r="J99" s="24">
        <v>1.1875</v>
      </c>
      <c r="K99" s="28">
        <v>194</v>
      </c>
      <c r="L99" s="29">
        <v>5.24</v>
      </c>
      <c r="M99" s="27">
        <v>31.8</v>
      </c>
      <c r="N99" s="28">
        <v>7860</v>
      </c>
      <c r="O99" s="28">
        <v>559</v>
      </c>
      <c r="P99" s="27">
        <v>11.7</v>
      </c>
      <c r="Q99" s="28">
        <v>631</v>
      </c>
      <c r="R99" s="28">
        <v>619</v>
      </c>
      <c r="S99" s="27">
        <v>88.1</v>
      </c>
      <c r="T99" s="29">
        <v>3.29</v>
      </c>
      <c r="U99" s="28">
        <v>136</v>
      </c>
      <c r="V99" s="21">
        <f t="shared" si="3"/>
        <v>3.8507693198187551</v>
      </c>
      <c r="W99" s="20">
        <f t="shared" si="2"/>
        <v>26.76</v>
      </c>
      <c r="X99" s="27">
        <v>27.1</v>
      </c>
      <c r="Y99" s="28">
        <v>111000</v>
      </c>
    </row>
    <row r="100" spans="2:25">
      <c r="B100" s="19" t="s">
        <v>293</v>
      </c>
      <c r="C100" s="27">
        <v>52.5</v>
      </c>
      <c r="D100" s="27">
        <v>27.8</v>
      </c>
      <c r="E100" s="25">
        <v>0.72499999999999998</v>
      </c>
      <c r="F100" s="20">
        <v>14.1</v>
      </c>
      <c r="G100" s="21">
        <v>1.19</v>
      </c>
      <c r="H100" s="22">
        <v>1.98</v>
      </c>
      <c r="I100" s="23">
        <v>2.0625</v>
      </c>
      <c r="J100" s="24">
        <v>1.1875</v>
      </c>
      <c r="K100" s="28">
        <v>178</v>
      </c>
      <c r="L100" s="29">
        <v>5.92</v>
      </c>
      <c r="M100" s="27">
        <v>32.9</v>
      </c>
      <c r="N100" s="28">
        <v>7020</v>
      </c>
      <c r="O100" s="28">
        <v>505</v>
      </c>
      <c r="P100" s="27">
        <v>11.6</v>
      </c>
      <c r="Q100" s="28">
        <v>570</v>
      </c>
      <c r="R100" s="28">
        <v>555</v>
      </c>
      <c r="S100" s="27">
        <v>78.8</v>
      </c>
      <c r="T100" s="29">
        <v>3.25</v>
      </c>
      <c r="U100" s="28">
        <v>122</v>
      </c>
      <c r="V100" s="21">
        <f t="shared" si="3"/>
        <v>3.8253954002833468</v>
      </c>
      <c r="W100" s="20">
        <f t="shared" si="2"/>
        <v>26.61</v>
      </c>
      <c r="X100" s="27">
        <v>20.100000000000001</v>
      </c>
      <c r="Y100" s="28">
        <v>98400</v>
      </c>
    </row>
    <row r="101" spans="2:25">
      <c r="B101" s="19" t="s">
        <v>294</v>
      </c>
      <c r="C101" s="27">
        <v>47.6</v>
      </c>
      <c r="D101" s="27">
        <v>27.6</v>
      </c>
      <c r="E101" s="25">
        <v>0.66</v>
      </c>
      <c r="F101" s="20">
        <v>14</v>
      </c>
      <c r="G101" s="21">
        <v>1.08</v>
      </c>
      <c r="H101" s="22">
        <v>1.87</v>
      </c>
      <c r="I101" s="23">
        <v>2</v>
      </c>
      <c r="J101" s="24">
        <v>1.1875</v>
      </c>
      <c r="K101" s="28">
        <v>161</v>
      </c>
      <c r="L101" s="29">
        <v>6.49</v>
      </c>
      <c r="M101" s="27">
        <v>36.1</v>
      </c>
      <c r="N101" s="28">
        <v>6310</v>
      </c>
      <c r="O101" s="28">
        <v>458</v>
      </c>
      <c r="P101" s="27">
        <v>11.5</v>
      </c>
      <c r="Q101" s="28">
        <v>515</v>
      </c>
      <c r="R101" s="28">
        <v>497</v>
      </c>
      <c r="S101" s="27">
        <v>70.900000000000006</v>
      </c>
      <c r="T101" s="29">
        <v>3.23</v>
      </c>
      <c r="U101" s="28">
        <v>109</v>
      </c>
      <c r="V101" s="21">
        <f t="shared" si="3"/>
        <v>3.7923631602832</v>
      </c>
      <c r="W101" s="20">
        <f t="shared" si="2"/>
        <v>26.520000000000003</v>
      </c>
      <c r="X101" s="27">
        <v>15.1</v>
      </c>
      <c r="Y101" s="28">
        <v>87300</v>
      </c>
    </row>
    <row r="102" spans="2:25">
      <c r="B102" s="19" t="s">
        <v>295</v>
      </c>
      <c r="C102" s="27">
        <v>43.1</v>
      </c>
      <c r="D102" s="27">
        <v>27.4</v>
      </c>
      <c r="E102" s="25">
        <v>0.60499999999999998</v>
      </c>
      <c r="F102" s="20">
        <v>14</v>
      </c>
      <c r="G102" s="25">
        <v>0.97499999999999998</v>
      </c>
      <c r="H102" s="22">
        <v>1.76</v>
      </c>
      <c r="I102" s="23">
        <v>1.875</v>
      </c>
      <c r="J102" s="24">
        <v>1.125</v>
      </c>
      <c r="K102" s="28">
        <v>146</v>
      </c>
      <c r="L102" s="29">
        <v>7.16</v>
      </c>
      <c r="M102" s="27">
        <v>39.4</v>
      </c>
      <c r="N102" s="28">
        <v>5660</v>
      </c>
      <c r="O102" s="28">
        <v>414</v>
      </c>
      <c r="P102" s="27">
        <v>11.5</v>
      </c>
      <c r="Q102" s="28">
        <v>464</v>
      </c>
      <c r="R102" s="28">
        <v>443</v>
      </c>
      <c r="S102" s="27">
        <v>63.5</v>
      </c>
      <c r="T102" s="29">
        <v>3.2</v>
      </c>
      <c r="U102" s="27">
        <v>97.7</v>
      </c>
      <c r="V102" s="21">
        <f t="shared" si="3"/>
        <v>3.758418057950184</v>
      </c>
      <c r="W102" s="20">
        <f t="shared" si="2"/>
        <v>26.424999999999997</v>
      </c>
      <c r="X102" s="27">
        <v>11.3</v>
      </c>
      <c r="Y102" s="28">
        <v>77200</v>
      </c>
    </row>
    <row r="103" spans="2:25">
      <c r="B103" s="19" t="s">
        <v>296</v>
      </c>
      <c r="C103" s="27">
        <v>37.799999999999997</v>
      </c>
      <c r="D103" s="27">
        <v>27.6</v>
      </c>
      <c r="E103" s="25">
        <v>0.61</v>
      </c>
      <c r="F103" s="20">
        <v>10</v>
      </c>
      <c r="G103" s="21">
        <v>1.1000000000000001</v>
      </c>
      <c r="H103" s="22">
        <v>1.7</v>
      </c>
      <c r="I103" s="23">
        <v>2</v>
      </c>
      <c r="J103" s="24">
        <v>1.125</v>
      </c>
      <c r="K103" s="28">
        <v>129</v>
      </c>
      <c r="L103" s="29">
        <v>4.55</v>
      </c>
      <c r="M103" s="27">
        <v>39.700000000000003</v>
      </c>
      <c r="N103" s="28">
        <v>4760</v>
      </c>
      <c r="O103" s="28">
        <v>345</v>
      </c>
      <c r="P103" s="27">
        <v>11.2</v>
      </c>
      <c r="Q103" s="28">
        <v>395</v>
      </c>
      <c r="R103" s="28">
        <v>184</v>
      </c>
      <c r="S103" s="27">
        <v>36.799999999999997</v>
      </c>
      <c r="T103" s="29">
        <v>2.21</v>
      </c>
      <c r="U103" s="27">
        <v>57.6</v>
      </c>
      <c r="V103" s="21">
        <f t="shared" si="3"/>
        <v>2.6623536781607235</v>
      </c>
      <c r="W103" s="20">
        <f t="shared" si="2"/>
        <v>26.5</v>
      </c>
      <c r="X103" s="27">
        <v>11.1</v>
      </c>
      <c r="Y103" s="28">
        <v>32500</v>
      </c>
    </row>
    <row r="104" spans="2:25">
      <c r="B104" s="19" t="s">
        <v>297</v>
      </c>
      <c r="C104" s="27">
        <v>33.5</v>
      </c>
      <c r="D104" s="27">
        <v>27.3</v>
      </c>
      <c r="E104" s="25">
        <v>0.56999999999999995</v>
      </c>
      <c r="F104" s="20">
        <v>10.1</v>
      </c>
      <c r="G104" s="25">
        <v>0.93</v>
      </c>
      <c r="H104" s="22">
        <v>1.53</v>
      </c>
      <c r="I104" s="23">
        <v>1.8125</v>
      </c>
      <c r="J104" s="24">
        <v>1.125</v>
      </c>
      <c r="K104" s="28">
        <v>114</v>
      </c>
      <c r="L104" s="29">
        <v>5.41</v>
      </c>
      <c r="M104" s="27">
        <v>42.5</v>
      </c>
      <c r="N104" s="28">
        <v>4080</v>
      </c>
      <c r="O104" s="28">
        <v>299</v>
      </c>
      <c r="P104" s="27">
        <v>11</v>
      </c>
      <c r="Q104" s="28">
        <v>343</v>
      </c>
      <c r="R104" s="28">
        <v>159</v>
      </c>
      <c r="S104" s="27">
        <v>31.5</v>
      </c>
      <c r="T104" s="29">
        <v>2.1800000000000002</v>
      </c>
      <c r="U104" s="27">
        <v>49.3</v>
      </c>
      <c r="V104" s="21">
        <f t="shared" si="3"/>
        <v>2.646920865256118</v>
      </c>
      <c r="W104" s="20">
        <f t="shared" si="2"/>
        <v>26.37</v>
      </c>
      <c r="X104" s="29">
        <v>7.33</v>
      </c>
      <c r="Y104" s="28">
        <v>27600</v>
      </c>
    </row>
    <row r="105" spans="2:25">
      <c r="B105" s="19" t="s">
        <v>298</v>
      </c>
      <c r="C105" s="27">
        <v>30</v>
      </c>
      <c r="D105" s="27">
        <v>27.1</v>
      </c>
      <c r="E105" s="25">
        <v>0.51500000000000001</v>
      </c>
      <c r="F105" s="20">
        <v>10</v>
      </c>
      <c r="G105" s="25">
        <v>0.83</v>
      </c>
      <c r="H105" s="22">
        <v>1.43</v>
      </c>
      <c r="I105" s="23">
        <v>1.75</v>
      </c>
      <c r="J105" s="24">
        <v>1.0625</v>
      </c>
      <c r="K105" s="28">
        <v>102</v>
      </c>
      <c r="L105" s="29">
        <v>6.03</v>
      </c>
      <c r="M105" s="27">
        <v>47.1</v>
      </c>
      <c r="N105" s="28">
        <v>3620</v>
      </c>
      <c r="O105" s="28">
        <v>267</v>
      </c>
      <c r="P105" s="27">
        <v>11</v>
      </c>
      <c r="Q105" s="28">
        <v>305</v>
      </c>
      <c r="R105" s="28">
        <v>139</v>
      </c>
      <c r="S105" s="27">
        <v>27.8</v>
      </c>
      <c r="T105" s="29">
        <v>2.15</v>
      </c>
      <c r="U105" s="27">
        <v>43.4</v>
      </c>
      <c r="V105" s="21">
        <f t="shared" si="3"/>
        <v>2.6154768466150773</v>
      </c>
      <c r="W105" s="20">
        <f t="shared" si="2"/>
        <v>26.270000000000003</v>
      </c>
      <c r="X105" s="29">
        <v>5.28</v>
      </c>
      <c r="Y105" s="28">
        <v>24000</v>
      </c>
    </row>
    <row r="106" spans="2:25">
      <c r="B106" s="19" t="s">
        <v>299</v>
      </c>
      <c r="C106" s="27">
        <v>27.7</v>
      </c>
      <c r="D106" s="27">
        <v>26.9</v>
      </c>
      <c r="E106" s="25">
        <v>0.49</v>
      </c>
      <c r="F106" s="20">
        <v>10</v>
      </c>
      <c r="G106" s="25">
        <v>0.745</v>
      </c>
      <c r="H106" s="22">
        <v>1.34</v>
      </c>
      <c r="I106" s="23">
        <v>1.625</v>
      </c>
      <c r="J106" s="24">
        <v>1.0625</v>
      </c>
      <c r="K106" s="27">
        <v>94</v>
      </c>
      <c r="L106" s="29">
        <v>6.7</v>
      </c>
      <c r="M106" s="27">
        <v>49.5</v>
      </c>
      <c r="N106" s="28">
        <v>3270</v>
      </c>
      <c r="O106" s="28">
        <v>243</v>
      </c>
      <c r="P106" s="27">
        <v>10.9</v>
      </c>
      <c r="Q106" s="28">
        <v>278</v>
      </c>
      <c r="R106" s="28">
        <v>124</v>
      </c>
      <c r="S106" s="27">
        <v>24.8</v>
      </c>
      <c r="T106" s="29">
        <v>2.12</v>
      </c>
      <c r="U106" s="27">
        <v>38.799999999999997</v>
      </c>
      <c r="V106" s="21">
        <f t="shared" si="3"/>
        <v>2.5861111417008043</v>
      </c>
      <c r="W106" s="20">
        <f t="shared" si="2"/>
        <v>26.154999999999998</v>
      </c>
      <c r="X106" s="29">
        <v>4.03</v>
      </c>
      <c r="Y106" s="28">
        <v>21300</v>
      </c>
    </row>
    <row r="107" spans="2:25">
      <c r="B107" s="19" t="s">
        <v>300</v>
      </c>
      <c r="C107" s="27">
        <v>24.8</v>
      </c>
      <c r="D107" s="27">
        <v>26.7</v>
      </c>
      <c r="E107" s="25">
        <v>0.46</v>
      </c>
      <c r="F107" s="20">
        <v>10</v>
      </c>
      <c r="G107" s="25">
        <v>0.64</v>
      </c>
      <c r="H107" s="22">
        <v>1.24</v>
      </c>
      <c r="I107" s="23">
        <v>1.5625</v>
      </c>
      <c r="J107" s="24">
        <v>1.0625</v>
      </c>
      <c r="K107" s="27">
        <v>84</v>
      </c>
      <c r="L107" s="29">
        <v>7.78</v>
      </c>
      <c r="M107" s="27">
        <v>52.7</v>
      </c>
      <c r="N107" s="28">
        <v>2850</v>
      </c>
      <c r="O107" s="28">
        <v>213</v>
      </c>
      <c r="P107" s="27">
        <v>10.7</v>
      </c>
      <c r="Q107" s="28">
        <v>244</v>
      </c>
      <c r="R107" s="28">
        <v>106</v>
      </c>
      <c r="S107" s="27">
        <v>21.2</v>
      </c>
      <c r="T107" s="29">
        <v>2.0699999999999998</v>
      </c>
      <c r="U107" s="27">
        <v>33.200000000000003</v>
      </c>
      <c r="V107" s="21">
        <f t="shared" si="3"/>
        <v>2.5430208582560674</v>
      </c>
      <c r="W107" s="20">
        <f t="shared" si="2"/>
        <v>26.06</v>
      </c>
      <c r="X107" s="29">
        <v>2.81</v>
      </c>
      <c r="Y107" s="28">
        <v>17900</v>
      </c>
    </row>
    <row r="108" spans="2:25">
      <c r="B108" s="19" t="s">
        <v>301</v>
      </c>
      <c r="C108" s="28">
        <v>109</v>
      </c>
      <c r="D108" s="27">
        <v>28</v>
      </c>
      <c r="E108" s="21">
        <v>1.52</v>
      </c>
      <c r="F108" s="20">
        <v>13.7</v>
      </c>
      <c r="G108" s="21">
        <v>2.72</v>
      </c>
      <c r="H108" s="22">
        <v>3.22</v>
      </c>
      <c r="I108" s="23">
        <v>3.625</v>
      </c>
      <c r="J108" s="24">
        <v>1.5625</v>
      </c>
      <c r="K108" s="28">
        <v>370</v>
      </c>
      <c r="L108" s="29">
        <v>2.5099999999999998</v>
      </c>
      <c r="M108" s="27">
        <v>14.2</v>
      </c>
      <c r="N108" s="28">
        <v>13400</v>
      </c>
      <c r="O108" s="28">
        <v>957</v>
      </c>
      <c r="P108" s="27">
        <v>11.1</v>
      </c>
      <c r="Q108" s="28">
        <v>1130</v>
      </c>
      <c r="R108" s="28">
        <v>1160</v>
      </c>
      <c r="S108" s="28">
        <v>170</v>
      </c>
      <c r="T108" s="29">
        <v>3.27</v>
      </c>
      <c r="U108" s="28">
        <v>267</v>
      </c>
      <c r="V108" s="21">
        <f t="shared" si="3"/>
        <v>3.9177504076468908</v>
      </c>
      <c r="W108" s="20">
        <f t="shared" si="2"/>
        <v>25.28</v>
      </c>
      <c r="X108" s="28">
        <v>201</v>
      </c>
      <c r="Y108" s="28">
        <v>186000</v>
      </c>
    </row>
    <row r="109" spans="2:25">
      <c r="B109" s="19" t="s">
        <v>302</v>
      </c>
      <c r="C109" s="27">
        <v>98.4</v>
      </c>
      <c r="D109" s="27">
        <v>27.5</v>
      </c>
      <c r="E109" s="21">
        <v>1.38</v>
      </c>
      <c r="F109" s="20">
        <v>13.5</v>
      </c>
      <c r="G109" s="21">
        <v>2.48</v>
      </c>
      <c r="H109" s="22">
        <v>2.98</v>
      </c>
      <c r="I109" s="23">
        <v>3.375</v>
      </c>
      <c r="J109" s="24">
        <v>1.5</v>
      </c>
      <c r="K109" s="28">
        <v>335</v>
      </c>
      <c r="L109" s="29">
        <v>2.73</v>
      </c>
      <c r="M109" s="27">
        <v>15.6</v>
      </c>
      <c r="N109" s="28">
        <v>11900</v>
      </c>
      <c r="O109" s="28">
        <v>864</v>
      </c>
      <c r="P109" s="27">
        <v>11</v>
      </c>
      <c r="Q109" s="28">
        <v>1020</v>
      </c>
      <c r="R109" s="28">
        <v>1030</v>
      </c>
      <c r="S109" s="28">
        <v>152</v>
      </c>
      <c r="T109" s="29">
        <v>3.23</v>
      </c>
      <c r="U109" s="28">
        <v>238</v>
      </c>
      <c r="V109" s="21">
        <f t="shared" si="3"/>
        <v>3.86063642525676</v>
      </c>
      <c r="W109" s="20">
        <f t="shared" si="2"/>
        <v>25.02</v>
      </c>
      <c r="X109" s="28">
        <v>152</v>
      </c>
      <c r="Y109" s="28">
        <v>161000</v>
      </c>
    </row>
    <row r="110" spans="2:25">
      <c r="B110" s="19" t="s">
        <v>303</v>
      </c>
      <c r="C110" s="27">
        <v>89.8</v>
      </c>
      <c r="D110" s="27">
        <v>27.1</v>
      </c>
      <c r="E110" s="21">
        <v>1.26</v>
      </c>
      <c r="F110" s="20">
        <v>13.4</v>
      </c>
      <c r="G110" s="21">
        <v>2.2799999999999998</v>
      </c>
      <c r="H110" s="22">
        <v>2.78</v>
      </c>
      <c r="I110" s="23">
        <v>3.1875</v>
      </c>
      <c r="J110" s="24">
        <v>1.4375</v>
      </c>
      <c r="K110" s="28">
        <v>306</v>
      </c>
      <c r="L110" s="29">
        <v>2.94</v>
      </c>
      <c r="M110" s="27">
        <v>17.100000000000001</v>
      </c>
      <c r="N110" s="28">
        <v>10700</v>
      </c>
      <c r="O110" s="28">
        <v>789</v>
      </c>
      <c r="P110" s="27">
        <v>10.9</v>
      </c>
      <c r="Q110" s="28">
        <v>922</v>
      </c>
      <c r="R110" s="28">
        <v>919</v>
      </c>
      <c r="S110" s="28">
        <v>137</v>
      </c>
      <c r="T110" s="29">
        <v>3.2</v>
      </c>
      <c r="U110" s="28">
        <v>214</v>
      </c>
      <c r="V110" s="21">
        <f t="shared" si="3"/>
        <v>3.8050683498219757</v>
      </c>
      <c r="W110" s="20">
        <f t="shared" si="2"/>
        <v>24.82</v>
      </c>
      <c r="X110" s="28">
        <v>117</v>
      </c>
      <c r="Y110" s="28">
        <v>142000</v>
      </c>
    </row>
    <row r="111" spans="2:25">
      <c r="B111" s="19" t="s">
        <v>304</v>
      </c>
      <c r="C111" s="27">
        <v>82</v>
      </c>
      <c r="D111" s="27">
        <v>26.7</v>
      </c>
      <c r="E111" s="21">
        <v>1.1599999999999999</v>
      </c>
      <c r="F111" s="20">
        <v>13.3</v>
      </c>
      <c r="G111" s="21">
        <v>2.09</v>
      </c>
      <c r="H111" s="22">
        <v>2.59</v>
      </c>
      <c r="I111" s="23">
        <v>3</v>
      </c>
      <c r="J111" s="24">
        <v>1.4375</v>
      </c>
      <c r="K111" s="28">
        <v>279</v>
      </c>
      <c r="L111" s="29">
        <v>3.18</v>
      </c>
      <c r="M111" s="27">
        <v>18.600000000000001</v>
      </c>
      <c r="N111" s="28">
        <v>9600</v>
      </c>
      <c r="O111" s="28">
        <v>718</v>
      </c>
      <c r="P111" s="27">
        <v>10.8</v>
      </c>
      <c r="Q111" s="28">
        <v>835</v>
      </c>
      <c r="R111" s="28">
        <v>823</v>
      </c>
      <c r="S111" s="28">
        <v>124</v>
      </c>
      <c r="T111" s="29">
        <v>3.17</v>
      </c>
      <c r="U111" s="28">
        <v>193</v>
      </c>
      <c r="V111" s="21">
        <f t="shared" si="3"/>
        <v>3.7585059312216615</v>
      </c>
      <c r="W111" s="20">
        <f t="shared" si="2"/>
        <v>24.61</v>
      </c>
      <c r="X111" s="27">
        <v>90.5</v>
      </c>
      <c r="Y111" s="28">
        <v>125000</v>
      </c>
    </row>
    <row r="112" spans="2:25">
      <c r="B112" s="19" t="s">
        <v>305</v>
      </c>
      <c r="C112" s="27">
        <v>73.5</v>
      </c>
      <c r="D112" s="27">
        <v>26.3</v>
      </c>
      <c r="E112" s="21">
        <v>1.04</v>
      </c>
      <c r="F112" s="20">
        <v>13.2</v>
      </c>
      <c r="G112" s="21">
        <v>1.89</v>
      </c>
      <c r="H112" s="22">
        <v>2.39</v>
      </c>
      <c r="I112" s="23">
        <v>2.8125</v>
      </c>
      <c r="J112" s="24">
        <v>1.375</v>
      </c>
      <c r="K112" s="28">
        <v>250</v>
      </c>
      <c r="L112" s="29">
        <v>3.49</v>
      </c>
      <c r="M112" s="27">
        <v>20.7</v>
      </c>
      <c r="N112" s="28">
        <v>8490</v>
      </c>
      <c r="O112" s="28">
        <v>644</v>
      </c>
      <c r="P112" s="27">
        <v>10.7</v>
      </c>
      <c r="Q112" s="28">
        <v>744</v>
      </c>
      <c r="R112" s="28">
        <v>724</v>
      </c>
      <c r="S112" s="28">
        <v>110</v>
      </c>
      <c r="T112" s="29">
        <v>3.14</v>
      </c>
      <c r="U112" s="28">
        <v>171</v>
      </c>
      <c r="V112" s="21">
        <f t="shared" si="3"/>
        <v>3.7055070744049323</v>
      </c>
      <c r="W112" s="20">
        <f t="shared" si="2"/>
        <v>24.41</v>
      </c>
      <c r="X112" s="27">
        <v>66.599999999999994</v>
      </c>
      <c r="Y112" s="28">
        <v>108000</v>
      </c>
    </row>
    <row r="113" spans="2:25">
      <c r="B113" s="19" t="s">
        <v>306</v>
      </c>
      <c r="C113" s="27">
        <v>67.2</v>
      </c>
      <c r="D113" s="27">
        <v>26</v>
      </c>
      <c r="E113" s="25">
        <v>0.96</v>
      </c>
      <c r="F113" s="20">
        <v>13.1</v>
      </c>
      <c r="G113" s="21">
        <v>1.73</v>
      </c>
      <c r="H113" s="22">
        <v>2.23</v>
      </c>
      <c r="I113" s="23">
        <v>2.625</v>
      </c>
      <c r="J113" s="24">
        <v>1.3125</v>
      </c>
      <c r="K113" s="28">
        <v>229</v>
      </c>
      <c r="L113" s="29">
        <v>3.79</v>
      </c>
      <c r="M113" s="27">
        <v>22.5</v>
      </c>
      <c r="N113" s="28">
        <v>7650</v>
      </c>
      <c r="O113" s="28">
        <v>588</v>
      </c>
      <c r="P113" s="27">
        <v>10.7</v>
      </c>
      <c r="Q113" s="28">
        <v>675</v>
      </c>
      <c r="R113" s="28">
        <v>651</v>
      </c>
      <c r="S113" s="27">
        <v>99.4</v>
      </c>
      <c r="T113" s="29">
        <v>3.11</v>
      </c>
      <c r="U113" s="28">
        <v>154</v>
      </c>
      <c r="V113" s="21">
        <f t="shared" si="3"/>
        <v>3.6676461685851862</v>
      </c>
      <c r="W113" s="20">
        <f t="shared" si="2"/>
        <v>24.27</v>
      </c>
      <c r="X113" s="27">
        <v>51.3</v>
      </c>
      <c r="Y113" s="28">
        <v>96100</v>
      </c>
    </row>
    <row r="114" spans="2:25">
      <c r="B114" s="19" t="s">
        <v>307</v>
      </c>
      <c r="C114" s="27">
        <v>60.7</v>
      </c>
      <c r="D114" s="27">
        <v>25.7</v>
      </c>
      <c r="E114" s="25">
        <v>0.87</v>
      </c>
      <c r="F114" s="20">
        <v>13</v>
      </c>
      <c r="G114" s="21">
        <v>1.57</v>
      </c>
      <c r="H114" s="22">
        <v>2.0699999999999998</v>
      </c>
      <c r="I114" s="23">
        <v>2.5</v>
      </c>
      <c r="J114" s="24">
        <v>1.25</v>
      </c>
      <c r="K114" s="28">
        <v>207</v>
      </c>
      <c r="L114" s="29">
        <v>4.1399999999999997</v>
      </c>
      <c r="M114" s="27">
        <v>24.8</v>
      </c>
      <c r="N114" s="28">
        <v>6820</v>
      </c>
      <c r="O114" s="28">
        <v>531</v>
      </c>
      <c r="P114" s="27">
        <v>10.6</v>
      </c>
      <c r="Q114" s="28">
        <v>606</v>
      </c>
      <c r="R114" s="28">
        <v>578</v>
      </c>
      <c r="S114" s="27">
        <v>88.8</v>
      </c>
      <c r="T114" s="29">
        <v>3.08</v>
      </c>
      <c r="U114" s="28">
        <v>137</v>
      </c>
      <c r="V114" s="21">
        <f t="shared" si="3"/>
        <v>3.623545324725189</v>
      </c>
      <c r="W114" s="20">
        <f t="shared" si="2"/>
        <v>24.13</v>
      </c>
      <c r="X114" s="27">
        <v>38.299999999999997</v>
      </c>
      <c r="Y114" s="28">
        <v>84100</v>
      </c>
    </row>
    <row r="115" spans="2:25">
      <c r="B115" s="19" t="s">
        <v>308</v>
      </c>
      <c r="C115" s="27">
        <v>56.3</v>
      </c>
      <c r="D115" s="27">
        <v>25.5</v>
      </c>
      <c r="E115" s="25">
        <v>0.81</v>
      </c>
      <c r="F115" s="20">
        <v>13</v>
      </c>
      <c r="G115" s="21">
        <v>1.46</v>
      </c>
      <c r="H115" s="22">
        <v>1.96</v>
      </c>
      <c r="I115" s="23">
        <v>2.375</v>
      </c>
      <c r="J115" s="24">
        <v>1.25</v>
      </c>
      <c r="K115" s="28">
        <v>192</v>
      </c>
      <c r="L115" s="29">
        <v>4.43</v>
      </c>
      <c r="M115" s="27">
        <v>26.6</v>
      </c>
      <c r="N115" s="28">
        <v>6260</v>
      </c>
      <c r="O115" s="28">
        <v>491</v>
      </c>
      <c r="P115" s="27">
        <v>10.5</v>
      </c>
      <c r="Q115" s="28">
        <v>559</v>
      </c>
      <c r="R115" s="28">
        <v>530</v>
      </c>
      <c r="S115" s="27">
        <v>81.8</v>
      </c>
      <c r="T115" s="29">
        <v>3.07</v>
      </c>
      <c r="U115" s="28">
        <v>126</v>
      </c>
      <c r="V115" s="21">
        <f t="shared" si="3"/>
        <v>3.5988136232709209</v>
      </c>
      <c r="W115" s="20">
        <f t="shared" si="2"/>
        <v>24.04</v>
      </c>
      <c r="X115" s="27">
        <v>30.8</v>
      </c>
      <c r="Y115" s="28">
        <v>76300</v>
      </c>
    </row>
    <row r="116" spans="2:25">
      <c r="B116" s="19" t="s">
        <v>309</v>
      </c>
      <c r="C116" s="27">
        <v>51.7</v>
      </c>
      <c r="D116" s="27">
        <v>25.2</v>
      </c>
      <c r="E116" s="25">
        <v>0.75</v>
      </c>
      <c r="F116" s="20">
        <v>12.9</v>
      </c>
      <c r="G116" s="21">
        <v>1.34</v>
      </c>
      <c r="H116" s="22">
        <v>1.84</v>
      </c>
      <c r="I116" s="23">
        <v>2.25</v>
      </c>
      <c r="J116" s="24">
        <v>1.1875</v>
      </c>
      <c r="K116" s="28">
        <v>176</v>
      </c>
      <c r="L116" s="29">
        <v>4.8099999999999996</v>
      </c>
      <c r="M116" s="27">
        <v>28.7</v>
      </c>
      <c r="N116" s="28">
        <v>5680</v>
      </c>
      <c r="O116" s="28">
        <v>450</v>
      </c>
      <c r="P116" s="27">
        <v>10.5</v>
      </c>
      <c r="Q116" s="28">
        <v>511</v>
      </c>
      <c r="R116" s="28">
        <v>479</v>
      </c>
      <c r="S116" s="27">
        <v>74.3</v>
      </c>
      <c r="T116" s="29">
        <v>3.04</v>
      </c>
      <c r="U116" s="28">
        <v>115</v>
      </c>
      <c r="V116" s="21">
        <f t="shared" si="3"/>
        <v>3.5664952249492017</v>
      </c>
      <c r="W116" s="20">
        <f t="shared" si="2"/>
        <v>23.86</v>
      </c>
      <c r="X116" s="27">
        <v>23.9</v>
      </c>
      <c r="Y116" s="28">
        <v>68400</v>
      </c>
    </row>
    <row r="117" spans="2:25">
      <c r="B117" s="19" t="s">
        <v>310</v>
      </c>
      <c r="C117" s="27">
        <v>47.7</v>
      </c>
      <c r="D117" s="27">
        <v>25</v>
      </c>
      <c r="E117" s="25">
        <v>0.70499999999999996</v>
      </c>
      <c r="F117" s="20">
        <v>13</v>
      </c>
      <c r="G117" s="21">
        <v>1.22</v>
      </c>
      <c r="H117" s="22">
        <v>1.72</v>
      </c>
      <c r="I117" s="23">
        <v>2.125</v>
      </c>
      <c r="J117" s="24">
        <v>1.1875</v>
      </c>
      <c r="K117" s="28">
        <v>162</v>
      </c>
      <c r="L117" s="29">
        <v>5.31</v>
      </c>
      <c r="M117" s="27">
        <v>30.6</v>
      </c>
      <c r="N117" s="28">
        <v>5170</v>
      </c>
      <c r="O117" s="28">
        <v>414</v>
      </c>
      <c r="P117" s="27">
        <v>10.4</v>
      </c>
      <c r="Q117" s="28">
        <v>468</v>
      </c>
      <c r="R117" s="28">
        <v>443</v>
      </c>
      <c r="S117" s="27">
        <v>68.400000000000006</v>
      </c>
      <c r="T117" s="29">
        <v>3.05</v>
      </c>
      <c r="U117" s="28">
        <v>105</v>
      </c>
      <c r="V117" s="21">
        <f t="shared" si="3"/>
        <v>3.5665173765108036</v>
      </c>
      <c r="W117" s="20">
        <f t="shared" si="2"/>
        <v>23.78</v>
      </c>
      <c r="X117" s="27">
        <v>18.5</v>
      </c>
      <c r="Y117" s="28">
        <v>62600</v>
      </c>
    </row>
    <row r="118" spans="2:25">
      <c r="B118" s="19" t="s">
        <v>311</v>
      </c>
      <c r="C118" s="27">
        <v>43</v>
      </c>
      <c r="D118" s="27">
        <v>24.7</v>
      </c>
      <c r="E118" s="25">
        <v>0.65</v>
      </c>
      <c r="F118" s="20">
        <v>12.9</v>
      </c>
      <c r="G118" s="21">
        <v>1.0900000000000001</v>
      </c>
      <c r="H118" s="22">
        <v>1.59</v>
      </c>
      <c r="I118" s="23">
        <v>2</v>
      </c>
      <c r="J118" s="24">
        <v>1.125</v>
      </c>
      <c r="K118" s="28">
        <v>146</v>
      </c>
      <c r="L118" s="29">
        <v>5.92</v>
      </c>
      <c r="M118" s="27">
        <v>33.200000000000003</v>
      </c>
      <c r="N118" s="28">
        <v>4580</v>
      </c>
      <c r="O118" s="28">
        <v>371</v>
      </c>
      <c r="P118" s="27">
        <v>10.3</v>
      </c>
      <c r="Q118" s="28">
        <v>418</v>
      </c>
      <c r="R118" s="28">
        <v>391</v>
      </c>
      <c r="S118" s="27">
        <v>60.5</v>
      </c>
      <c r="T118" s="29">
        <v>3.01</v>
      </c>
      <c r="U118" s="27">
        <v>93.2</v>
      </c>
      <c r="V118" s="21">
        <f t="shared" si="3"/>
        <v>3.5290303651737767</v>
      </c>
      <c r="W118" s="20">
        <f t="shared" si="2"/>
        <v>23.61</v>
      </c>
      <c r="X118" s="27">
        <v>13.4</v>
      </c>
      <c r="Y118" s="28">
        <v>54600</v>
      </c>
    </row>
    <row r="119" spans="2:25">
      <c r="B119" s="19" t="s">
        <v>312</v>
      </c>
      <c r="C119" s="27">
        <v>38.5</v>
      </c>
      <c r="D119" s="27">
        <v>24.5</v>
      </c>
      <c r="E119" s="25">
        <v>0.60499999999999998</v>
      </c>
      <c r="F119" s="20">
        <v>12.9</v>
      </c>
      <c r="G119" s="25">
        <v>0.96</v>
      </c>
      <c r="H119" s="22">
        <v>1.46</v>
      </c>
      <c r="I119" s="23">
        <v>1.875</v>
      </c>
      <c r="J119" s="24">
        <v>1.125</v>
      </c>
      <c r="K119" s="28">
        <v>131</v>
      </c>
      <c r="L119" s="29">
        <v>6.7</v>
      </c>
      <c r="M119" s="27">
        <v>35.6</v>
      </c>
      <c r="N119" s="28">
        <v>4020</v>
      </c>
      <c r="O119" s="28">
        <v>329</v>
      </c>
      <c r="P119" s="27">
        <v>10.199999999999999</v>
      </c>
      <c r="Q119" s="28">
        <v>370</v>
      </c>
      <c r="R119" s="28">
        <v>340</v>
      </c>
      <c r="S119" s="27">
        <v>53</v>
      </c>
      <c r="T119" s="29">
        <v>2.97</v>
      </c>
      <c r="U119" s="27">
        <v>81.5</v>
      </c>
      <c r="V119" s="21">
        <f t="shared" si="3"/>
        <v>3.487602714921429</v>
      </c>
      <c r="W119" s="20">
        <f t="shared" si="2"/>
        <v>23.54</v>
      </c>
      <c r="X119" s="29">
        <v>9.5</v>
      </c>
      <c r="Y119" s="28">
        <v>47100</v>
      </c>
    </row>
    <row r="120" spans="2:25">
      <c r="B120" s="19" t="s">
        <v>313</v>
      </c>
      <c r="C120" s="27">
        <v>34.4</v>
      </c>
      <c r="D120" s="27">
        <v>24.3</v>
      </c>
      <c r="E120" s="25">
        <v>0.55000000000000004</v>
      </c>
      <c r="F120" s="20">
        <v>12.8</v>
      </c>
      <c r="G120" s="25">
        <v>0.85</v>
      </c>
      <c r="H120" s="22">
        <v>1.35</v>
      </c>
      <c r="I120" s="23">
        <v>1.75</v>
      </c>
      <c r="J120" s="24">
        <v>1.125</v>
      </c>
      <c r="K120" s="28">
        <v>117</v>
      </c>
      <c r="L120" s="29">
        <v>7.53</v>
      </c>
      <c r="M120" s="27">
        <v>39.200000000000003</v>
      </c>
      <c r="N120" s="28">
        <v>3540</v>
      </c>
      <c r="O120" s="28">
        <v>291</v>
      </c>
      <c r="P120" s="27">
        <v>10.1</v>
      </c>
      <c r="Q120" s="28">
        <v>327</v>
      </c>
      <c r="R120" s="28">
        <v>297</v>
      </c>
      <c r="S120" s="27">
        <v>46.5</v>
      </c>
      <c r="T120" s="29">
        <v>2.94</v>
      </c>
      <c r="U120" s="27">
        <v>71.400000000000006</v>
      </c>
      <c r="V120" s="21">
        <f t="shared" si="3"/>
        <v>3.458658306619292</v>
      </c>
      <c r="W120" s="20">
        <f t="shared" si="2"/>
        <v>23.45</v>
      </c>
      <c r="X120" s="29">
        <v>6.72</v>
      </c>
      <c r="Y120" s="28">
        <v>40800</v>
      </c>
    </row>
    <row r="121" spans="2:25">
      <c r="B121" s="19" t="s">
        <v>314</v>
      </c>
      <c r="C121" s="27">
        <v>30.6</v>
      </c>
      <c r="D121" s="27">
        <v>24.1</v>
      </c>
      <c r="E121" s="25">
        <v>0.5</v>
      </c>
      <c r="F121" s="20">
        <v>12.8</v>
      </c>
      <c r="G121" s="25">
        <v>0.75</v>
      </c>
      <c r="H121" s="22">
        <v>1.25</v>
      </c>
      <c r="I121" s="23">
        <v>1.625</v>
      </c>
      <c r="J121" s="24">
        <v>1.0625</v>
      </c>
      <c r="K121" s="28">
        <v>104</v>
      </c>
      <c r="L121" s="29">
        <v>8.5</v>
      </c>
      <c r="M121" s="27">
        <v>43.1</v>
      </c>
      <c r="N121" s="28">
        <v>3100</v>
      </c>
      <c r="O121" s="28">
        <v>258</v>
      </c>
      <c r="P121" s="27">
        <v>10.1</v>
      </c>
      <c r="Q121" s="28">
        <v>289</v>
      </c>
      <c r="R121" s="28">
        <v>259</v>
      </c>
      <c r="S121" s="27">
        <v>40.700000000000003</v>
      </c>
      <c r="T121" s="29">
        <v>2.91</v>
      </c>
      <c r="U121" s="27">
        <v>62.4</v>
      </c>
      <c r="V121" s="21">
        <f t="shared" si="3"/>
        <v>3.4209817228950201</v>
      </c>
      <c r="W121" s="20">
        <f t="shared" si="2"/>
        <v>23.35</v>
      </c>
      <c r="X121" s="29">
        <v>4.72</v>
      </c>
      <c r="Y121" s="28">
        <v>35200</v>
      </c>
    </row>
    <row r="122" spans="2:25">
      <c r="B122" s="19" t="s">
        <v>315</v>
      </c>
      <c r="C122" s="27">
        <v>30.3</v>
      </c>
      <c r="D122" s="27">
        <v>24.5</v>
      </c>
      <c r="E122" s="25">
        <v>0.55000000000000004</v>
      </c>
      <c r="F122" s="21">
        <v>9</v>
      </c>
      <c r="G122" s="25">
        <v>0.98</v>
      </c>
      <c r="H122" s="22">
        <v>1.48</v>
      </c>
      <c r="I122" s="23">
        <v>1.875</v>
      </c>
      <c r="J122" s="24">
        <v>1.125</v>
      </c>
      <c r="K122" s="28">
        <v>103</v>
      </c>
      <c r="L122" s="29">
        <v>4.59</v>
      </c>
      <c r="M122" s="27">
        <v>39.200000000000003</v>
      </c>
      <c r="N122" s="28">
        <v>3000</v>
      </c>
      <c r="O122" s="28">
        <v>245</v>
      </c>
      <c r="P122" s="27">
        <v>10</v>
      </c>
      <c r="Q122" s="28">
        <v>280</v>
      </c>
      <c r="R122" s="28">
        <v>119</v>
      </c>
      <c r="S122" s="27">
        <v>26.5</v>
      </c>
      <c r="T122" s="29">
        <v>1.99</v>
      </c>
      <c r="U122" s="27">
        <v>41.5</v>
      </c>
      <c r="V122" s="21">
        <f t="shared" si="3"/>
        <v>2.3951389876282114</v>
      </c>
      <c r="W122" s="20">
        <f t="shared" si="2"/>
        <v>23.52</v>
      </c>
      <c r="X122" s="29">
        <v>7.07</v>
      </c>
      <c r="Y122" s="28">
        <v>16600</v>
      </c>
    </row>
    <row r="123" spans="2:25">
      <c r="B123" s="19" t="s">
        <v>12</v>
      </c>
      <c r="C123" s="27">
        <v>27.7</v>
      </c>
      <c r="D123" s="27">
        <v>24.3</v>
      </c>
      <c r="E123" s="25">
        <v>0.51500000000000001</v>
      </c>
      <c r="F123" s="21">
        <v>9.07</v>
      </c>
      <c r="G123" s="25">
        <v>0.875</v>
      </c>
      <c r="H123" s="22">
        <v>1.38</v>
      </c>
      <c r="I123" s="23">
        <v>1.75</v>
      </c>
      <c r="J123" s="24">
        <v>1.0625</v>
      </c>
      <c r="K123" s="27">
        <v>94</v>
      </c>
      <c r="L123" s="29">
        <v>5.18</v>
      </c>
      <c r="M123" s="27">
        <v>41.9</v>
      </c>
      <c r="N123" s="28">
        <v>2700</v>
      </c>
      <c r="O123" s="28">
        <v>222</v>
      </c>
      <c r="P123" s="29">
        <v>9.8699999999999992</v>
      </c>
      <c r="Q123" s="28">
        <v>254</v>
      </c>
      <c r="R123" s="28">
        <v>109</v>
      </c>
      <c r="S123" s="27">
        <v>24</v>
      </c>
      <c r="T123" s="29">
        <v>1.98</v>
      </c>
      <c r="U123" s="27">
        <v>37.5</v>
      </c>
      <c r="V123" s="21">
        <f t="shared" si="3"/>
        <v>2.3999541899292054</v>
      </c>
      <c r="W123" s="20">
        <f t="shared" si="2"/>
        <v>23.425000000000001</v>
      </c>
      <c r="X123" s="29">
        <v>5.26</v>
      </c>
      <c r="Y123" s="28">
        <v>15000</v>
      </c>
    </row>
    <row r="124" spans="2:25">
      <c r="B124" s="19" t="s">
        <v>13</v>
      </c>
      <c r="C124" s="27">
        <v>24.7</v>
      </c>
      <c r="D124" s="27">
        <v>24.1</v>
      </c>
      <c r="E124" s="25">
        <v>0.47</v>
      </c>
      <c r="F124" s="21">
        <v>9.02</v>
      </c>
      <c r="G124" s="25">
        <v>0.77</v>
      </c>
      <c r="H124" s="22">
        <v>1.27</v>
      </c>
      <c r="I124" s="23">
        <v>1.6875</v>
      </c>
      <c r="J124" s="24">
        <v>1.0625</v>
      </c>
      <c r="K124" s="27">
        <v>84</v>
      </c>
      <c r="L124" s="29">
        <v>5.86</v>
      </c>
      <c r="M124" s="27">
        <v>45.9</v>
      </c>
      <c r="N124" s="28">
        <v>2370</v>
      </c>
      <c r="O124" s="28">
        <v>196</v>
      </c>
      <c r="P124" s="29">
        <v>9.7899999999999991</v>
      </c>
      <c r="Q124" s="28">
        <v>224</v>
      </c>
      <c r="R124" s="27">
        <v>94.4</v>
      </c>
      <c r="S124" s="27">
        <v>20.9</v>
      </c>
      <c r="T124" s="29">
        <v>1.95</v>
      </c>
      <c r="U124" s="27">
        <v>32.6</v>
      </c>
      <c r="V124" s="21">
        <f t="shared" si="3"/>
        <v>2.3681949752410145</v>
      </c>
      <c r="W124" s="20">
        <f t="shared" si="2"/>
        <v>23.330000000000002</v>
      </c>
      <c r="X124" s="29">
        <v>3.7</v>
      </c>
      <c r="Y124" s="28">
        <v>12800</v>
      </c>
    </row>
    <row r="125" spans="2:25">
      <c r="B125" s="19" t="s">
        <v>14</v>
      </c>
      <c r="C125" s="27">
        <v>22.4</v>
      </c>
      <c r="D125" s="27">
        <v>23.9</v>
      </c>
      <c r="E125" s="25">
        <v>0.44</v>
      </c>
      <c r="F125" s="21">
        <v>8.99</v>
      </c>
      <c r="G125" s="25">
        <v>0.68</v>
      </c>
      <c r="H125" s="22">
        <v>1.18</v>
      </c>
      <c r="I125" s="23">
        <v>1.5625</v>
      </c>
      <c r="J125" s="24">
        <v>1.0625</v>
      </c>
      <c r="K125" s="27">
        <v>76</v>
      </c>
      <c r="L125" s="29">
        <v>6.61</v>
      </c>
      <c r="M125" s="27">
        <v>49</v>
      </c>
      <c r="N125" s="28">
        <v>2100</v>
      </c>
      <c r="O125" s="28">
        <v>176</v>
      </c>
      <c r="P125" s="29">
        <v>9.69</v>
      </c>
      <c r="Q125" s="28">
        <v>200</v>
      </c>
      <c r="R125" s="27">
        <v>82.5</v>
      </c>
      <c r="S125" s="27">
        <v>18.399999999999999</v>
      </c>
      <c r="T125" s="29">
        <v>1.92</v>
      </c>
      <c r="U125" s="27">
        <v>28.6</v>
      </c>
      <c r="V125" s="21">
        <f t="shared" si="3"/>
        <v>2.3317817446987181</v>
      </c>
      <c r="W125" s="20">
        <f t="shared" si="2"/>
        <v>23.22</v>
      </c>
      <c r="X125" s="29">
        <v>2.68</v>
      </c>
      <c r="Y125" s="28">
        <v>11100</v>
      </c>
    </row>
    <row r="126" spans="2:25">
      <c r="B126" s="19" t="s">
        <v>15</v>
      </c>
      <c r="C126" s="27">
        <v>20.100000000000001</v>
      </c>
      <c r="D126" s="27">
        <v>23.7</v>
      </c>
      <c r="E126" s="25">
        <v>0.41499999999999998</v>
      </c>
      <c r="F126" s="21">
        <v>8.9700000000000006</v>
      </c>
      <c r="G126" s="25">
        <v>0.58499999999999996</v>
      </c>
      <c r="H126" s="22">
        <v>1.0900000000000001</v>
      </c>
      <c r="I126" s="23">
        <v>1.5</v>
      </c>
      <c r="J126" s="24">
        <v>1.0625</v>
      </c>
      <c r="K126" s="27">
        <v>68</v>
      </c>
      <c r="L126" s="29">
        <v>7.66</v>
      </c>
      <c r="M126" s="27">
        <v>52</v>
      </c>
      <c r="N126" s="28">
        <v>1830</v>
      </c>
      <c r="O126" s="28">
        <v>154</v>
      </c>
      <c r="P126" s="29">
        <v>9.5500000000000007</v>
      </c>
      <c r="Q126" s="28">
        <v>177</v>
      </c>
      <c r="R126" s="27">
        <v>70.400000000000006</v>
      </c>
      <c r="S126" s="27">
        <v>15.7</v>
      </c>
      <c r="T126" s="29">
        <v>1.87</v>
      </c>
      <c r="U126" s="27">
        <v>24.5</v>
      </c>
      <c r="V126" s="21">
        <f t="shared" si="3"/>
        <v>2.3001741983751218</v>
      </c>
      <c r="W126" s="20">
        <f t="shared" si="2"/>
        <v>23.114999999999998</v>
      </c>
      <c r="X126" s="29">
        <v>1.87</v>
      </c>
      <c r="Y126" s="28">
        <v>9430</v>
      </c>
    </row>
    <row r="127" spans="2:25">
      <c r="B127" s="19" t="s">
        <v>16</v>
      </c>
      <c r="C127" s="27">
        <v>18.2</v>
      </c>
      <c r="D127" s="27">
        <v>23.7</v>
      </c>
      <c r="E127" s="25">
        <v>0.43</v>
      </c>
      <c r="F127" s="21">
        <v>7.04</v>
      </c>
      <c r="G127" s="25">
        <v>0.59</v>
      </c>
      <c r="H127" s="22">
        <v>1.0900000000000001</v>
      </c>
      <c r="I127" s="23">
        <v>1.5</v>
      </c>
      <c r="J127" s="24">
        <v>1.0625</v>
      </c>
      <c r="K127" s="27">
        <v>62</v>
      </c>
      <c r="L127" s="29">
        <v>5.97</v>
      </c>
      <c r="M127" s="27">
        <v>50.1</v>
      </c>
      <c r="N127" s="28">
        <v>1550</v>
      </c>
      <c r="O127" s="28">
        <v>131</v>
      </c>
      <c r="P127" s="29">
        <v>9.23</v>
      </c>
      <c r="Q127" s="28">
        <v>153</v>
      </c>
      <c r="R127" s="27">
        <v>34.5</v>
      </c>
      <c r="S127" s="29">
        <v>9.8000000000000007</v>
      </c>
      <c r="T127" s="29">
        <v>1.38</v>
      </c>
      <c r="U127" s="27">
        <v>15.7</v>
      </c>
      <c r="V127" s="21">
        <f t="shared" si="3"/>
        <v>1.7457402285124013</v>
      </c>
      <c r="W127" s="20">
        <f t="shared" si="2"/>
        <v>23.11</v>
      </c>
      <c r="X127" s="29">
        <v>1.71</v>
      </c>
      <c r="Y127" s="28">
        <v>4620</v>
      </c>
    </row>
    <row r="128" spans="2:25">
      <c r="B128" s="19" t="s">
        <v>17</v>
      </c>
      <c r="C128" s="27">
        <v>16.2</v>
      </c>
      <c r="D128" s="27">
        <v>23.6</v>
      </c>
      <c r="E128" s="25">
        <v>0.39500000000000002</v>
      </c>
      <c r="F128" s="21">
        <v>7.01</v>
      </c>
      <c r="G128" s="25">
        <v>0.505</v>
      </c>
      <c r="H128" s="22">
        <v>1.01</v>
      </c>
      <c r="I128" s="23">
        <v>1.4375</v>
      </c>
      <c r="J128" s="24">
        <v>1</v>
      </c>
      <c r="K128" s="27">
        <v>55</v>
      </c>
      <c r="L128" s="29">
        <v>6.94</v>
      </c>
      <c r="M128" s="27">
        <v>54.6</v>
      </c>
      <c r="N128" s="28">
        <v>1350</v>
      </c>
      <c r="O128" s="28">
        <v>114</v>
      </c>
      <c r="P128" s="29">
        <v>9.11</v>
      </c>
      <c r="Q128" s="28">
        <v>134</v>
      </c>
      <c r="R128" s="27">
        <v>29.1</v>
      </c>
      <c r="S128" s="29">
        <v>8.3000000000000007</v>
      </c>
      <c r="T128" s="29">
        <v>1.34</v>
      </c>
      <c r="U128" s="27">
        <v>13.3</v>
      </c>
      <c r="V128" s="21">
        <f t="shared" si="3"/>
        <v>1.7157284898568064</v>
      </c>
      <c r="W128" s="20">
        <f t="shared" si="2"/>
        <v>23.095000000000002</v>
      </c>
      <c r="X128" s="29">
        <v>1.18</v>
      </c>
      <c r="Y128" s="28">
        <v>3870</v>
      </c>
    </row>
    <row r="129" spans="2:25">
      <c r="B129" s="19" t="s">
        <v>18</v>
      </c>
      <c r="C129" s="27">
        <v>59.2</v>
      </c>
      <c r="D129" s="27">
        <v>23</v>
      </c>
      <c r="E129" s="25">
        <v>0.91</v>
      </c>
      <c r="F129" s="20">
        <v>12.6</v>
      </c>
      <c r="G129" s="21">
        <v>1.63</v>
      </c>
      <c r="H129" s="22">
        <v>2.13</v>
      </c>
      <c r="I129" s="23">
        <v>2.5</v>
      </c>
      <c r="J129" s="24">
        <v>1.3125</v>
      </c>
      <c r="K129" s="28">
        <v>201</v>
      </c>
      <c r="L129" s="29">
        <v>3.86</v>
      </c>
      <c r="M129" s="27">
        <v>20.6</v>
      </c>
      <c r="N129" s="28">
        <v>5310</v>
      </c>
      <c r="O129" s="28">
        <v>461</v>
      </c>
      <c r="P129" s="29">
        <v>9.4700000000000006</v>
      </c>
      <c r="Q129" s="28">
        <v>530</v>
      </c>
      <c r="R129" s="28">
        <v>542</v>
      </c>
      <c r="S129" s="27">
        <v>86.1</v>
      </c>
      <c r="T129" s="29">
        <v>3.02</v>
      </c>
      <c r="U129" s="28">
        <v>133</v>
      </c>
      <c r="V129" s="21">
        <f t="shared" si="3"/>
        <v>3.5460698115564728</v>
      </c>
      <c r="W129" s="20">
        <f t="shared" si="2"/>
        <v>21.37</v>
      </c>
      <c r="X129" s="27">
        <v>40.9</v>
      </c>
      <c r="Y129" s="28">
        <v>62000</v>
      </c>
    </row>
    <row r="130" spans="2:25">
      <c r="B130" s="19" t="s">
        <v>19</v>
      </c>
      <c r="C130" s="27">
        <v>53.6</v>
      </c>
      <c r="D130" s="27">
        <v>22.7</v>
      </c>
      <c r="E130" s="25">
        <v>0.83</v>
      </c>
      <c r="F130" s="20">
        <v>12.5</v>
      </c>
      <c r="G130" s="21">
        <v>1.48</v>
      </c>
      <c r="H130" s="22">
        <v>1.98</v>
      </c>
      <c r="I130" s="23">
        <v>2.375</v>
      </c>
      <c r="J130" s="24">
        <v>1.25</v>
      </c>
      <c r="K130" s="28">
        <v>182</v>
      </c>
      <c r="L130" s="29">
        <v>4.22</v>
      </c>
      <c r="M130" s="27">
        <v>22.6</v>
      </c>
      <c r="N130" s="28">
        <v>4730</v>
      </c>
      <c r="O130" s="28">
        <v>417</v>
      </c>
      <c r="P130" s="29">
        <v>9.4</v>
      </c>
      <c r="Q130" s="28">
        <v>476</v>
      </c>
      <c r="R130" s="28">
        <v>483</v>
      </c>
      <c r="S130" s="27">
        <v>77.2</v>
      </c>
      <c r="T130" s="29">
        <v>3</v>
      </c>
      <c r="U130" s="28">
        <v>119</v>
      </c>
      <c r="V130" s="21">
        <f t="shared" si="3"/>
        <v>3.5060530259363203</v>
      </c>
      <c r="W130" s="20">
        <f t="shared" si="2"/>
        <v>21.22</v>
      </c>
      <c r="X130" s="27">
        <v>30.7</v>
      </c>
      <c r="Y130" s="28">
        <v>54400</v>
      </c>
    </row>
    <row r="131" spans="2:25">
      <c r="B131" s="19" t="s">
        <v>20</v>
      </c>
      <c r="C131" s="27">
        <v>48.8</v>
      </c>
      <c r="D131" s="27">
        <v>22.5</v>
      </c>
      <c r="E131" s="25">
        <v>0.75</v>
      </c>
      <c r="F131" s="20">
        <v>12.4</v>
      </c>
      <c r="G131" s="21">
        <v>1.36</v>
      </c>
      <c r="H131" s="22">
        <v>1.86</v>
      </c>
      <c r="I131" s="23">
        <v>2.25</v>
      </c>
      <c r="J131" s="24">
        <v>1.1875</v>
      </c>
      <c r="K131" s="28">
        <v>166</v>
      </c>
      <c r="L131" s="29">
        <v>4.57</v>
      </c>
      <c r="M131" s="27">
        <v>25</v>
      </c>
      <c r="N131" s="28">
        <v>4280</v>
      </c>
      <c r="O131" s="28">
        <v>380</v>
      </c>
      <c r="P131" s="29">
        <v>9.36</v>
      </c>
      <c r="Q131" s="28">
        <v>432</v>
      </c>
      <c r="R131" s="28">
        <v>435</v>
      </c>
      <c r="S131" s="27">
        <v>70</v>
      </c>
      <c r="T131" s="29">
        <v>2.99</v>
      </c>
      <c r="U131" s="28">
        <v>108</v>
      </c>
      <c r="V131" s="21">
        <f t="shared" si="3"/>
        <v>3.4766898571494269</v>
      </c>
      <c r="W131" s="20">
        <f t="shared" si="2"/>
        <v>21.14</v>
      </c>
      <c r="X131" s="27">
        <v>23.6</v>
      </c>
      <c r="Y131" s="28">
        <v>48500</v>
      </c>
    </row>
    <row r="132" spans="2:25">
      <c r="B132" s="19" t="s">
        <v>21</v>
      </c>
      <c r="C132" s="27">
        <v>43.2</v>
      </c>
      <c r="D132" s="27">
        <v>22.1</v>
      </c>
      <c r="E132" s="25">
        <v>0.72</v>
      </c>
      <c r="F132" s="20">
        <v>12.5</v>
      </c>
      <c r="G132" s="21">
        <v>1.1499999999999999</v>
      </c>
      <c r="H132" s="22">
        <v>1.65</v>
      </c>
      <c r="I132" s="23">
        <v>2</v>
      </c>
      <c r="J132" s="24">
        <v>1.1875</v>
      </c>
      <c r="K132" s="28">
        <v>147</v>
      </c>
      <c r="L132" s="29">
        <v>5.44</v>
      </c>
      <c r="M132" s="27">
        <v>26.1</v>
      </c>
      <c r="N132" s="28">
        <v>3630</v>
      </c>
      <c r="O132" s="28">
        <v>329</v>
      </c>
      <c r="P132" s="29">
        <v>9.17</v>
      </c>
      <c r="Q132" s="28">
        <v>373</v>
      </c>
      <c r="R132" s="28">
        <v>376</v>
      </c>
      <c r="S132" s="27">
        <v>60.1</v>
      </c>
      <c r="T132" s="29">
        <v>2.95</v>
      </c>
      <c r="U132" s="27">
        <v>92.6</v>
      </c>
      <c r="V132" s="21">
        <f t="shared" si="3"/>
        <v>3.4566823150754433</v>
      </c>
      <c r="W132" s="20">
        <f t="shared" si="2"/>
        <v>20.950000000000003</v>
      </c>
      <c r="X132" s="27">
        <v>15.4</v>
      </c>
      <c r="Y132" s="28">
        <v>41100</v>
      </c>
    </row>
    <row r="133" spans="2:25">
      <c r="B133" s="19" t="s">
        <v>22</v>
      </c>
      <c r="C133" s="27">
        <v>38.799999999999997</v>
      </c>
      <c r="D133" s="27">
        <v>21.8</v>
      </c>
      <c r="E133" s="25">
        <v>0.65</v>
      </c>
      <c r="F133" s="20">
        <v>12.4</v>
      </c>
      <c r="G133" s="21">
        <v>1.04</v>
      </c>
      <c r="H133" s="22">
        <v>1.54</v>
      </c>
      <c r="I133" s="23">
        <v>1.9375</v>
      </c>
      <c r="J133" s="24">
        <v>1.125</v>
      </c>
      <c r="K133" s="28">
        <v>132</v>
      </c>
      <c r="L133" s="29">
        <v>6.01</v>
      </c>
      <c r="M133" s="27">
        <v>28.9</v>
      </c>
      <c r="N133" s="28">
        <v>3220</v>
      </c>
      <c r="O133" s="28">
        <v>295</v>
      </c>
      <c r="P133" s="29">
        <v>9.1199999999999992</v>
      </c>
      <c r="Q133" s="28">
        <v>333</v>
      </c>
      <c r="R133" s="28">
        <v>333</v>
      </c>
      <c r="S133" s="27">
        <v>53.5</v>
      </c>
      <c r="T133" s="29">
        <v>2.93</v>
      </c>
      <c r="U133" s="27">
        <v>82.3</v>
      </c>
      <c r="V133" s="21">
        <f t="shared" si="3"/>
        <v>3.4259078376696364</v>
      </c>
      <c r="W133" s="20">
        <f t="shared" si="2"/>
        <v>20.76</v>
      </c>
      <c r="X133" s="27">
        <v>11.3</v>
      </c>
      <c r="Y133" s="28">
        <v>36000</v>
      </c>
    </row>
    <row r="134" spans="2:25">
      <c r="B134" s="19" t="s">
        <v>23</v>
      </c>
      <c r="C134" s="27">
        <v>35.9</v>
      </c>
      <c r="D134" s="27">
        <v>21.7</v>
      </c>
      <c r="E134" s="25">
        <v>0.6</v>
      </c>
      <c r="F134" s="20">
        <v>12.4</v>
      </c>
      <c r="G134" s="25">
        <v>0.96</v>
      </c>
      <c r="H134" s="22">
        <v>1.46</v>
      </c>
      <c r="I134" s="23">
        <v>1.8125</v>
      </c>
      <c r="J134" s="24">
        <v>1.125</v>
      </c>
      <c r="K134" s="28">
        <v>122</v>
      </c>
      <c r="L134" s="29">
        <v>6.45</v>
      </c>
      <c r="M134" s="27">
        <v>31.3</v>
      </c>
      <c r="N134" s="28">
        <v>2960</v>
      </c>
      <c r="O134" s="28">
        <v>273</v>
      </c>
      <c r="P134" s="29">
        <v>9.09</v>
      </c>
      <c r="Q134" s="28">
        <v>307</v>
      </c>
      <c r="R134" s="28">
        <v>305</v>
      </c>
      <c r="S134" s="27">
        <v>49.2</v>
      </c>
      <c r="T134" s="29">
        <v>2.92</v>
      </c>
      <c r="U134" s="27">
        <v>75.599999999999994</v>
      </c>
      <c r="V134" s="21">
        <f t="shared" si="3"/>
        <v>3.4011875014673763</v>
      </c>
      <c r="W134" s="20">
        <f t="shared" si="2"/>
        <v>20.74</v>
      </c>
      <c r="X134" s="29">
        <v>8.98</v>
      </c>
      <c r="Y134" s="28">
        <v>32700</v>
      </c>
    </row>
    <row r="135" spans="2:25">
      <c r="B135" s="19" t="s">
        <v>24</v>
      </c>
      <c r="C135" s="27">
        <v>32.700000000000003</v>
      </c>
      <c r="D135" s="27">
        <v>21.5</v>
      </c>
      <c r="E135" s="25">
        <v>0.55000000000000004</v>
      </c>
      <c r="F135" s="20">
        <v>12.3</v>
      </c>
      <c r="G135" s="25">
        <v>0.875</v>
      </c>
      <c r="H135" s="22">
        <v>1.38</v>
      </c>
      <c r="I135" s="23">
        <v>1.75</v>
      </c>
      <c r="J135" s="24">
        <v>1.125</v>
      </c>
      <c r="K135" s="28">
        <v>111</v>
      </c>
      <c r="L135" s="29">
        <v>7.05</v>
      </c>
      <c r="M135" s="27">
        <v>34.1</v>
      </c>
      <c r="N135" s="28">
        <v>2670</v>
      </c>
      <c r="O135" s="28">
        <v>249</v>
      </c>
      <c r="P135" s="29">
        <v>9.0500000000000007</v>
      </c>
      <c r="Q135" s="28">
        <v>279</v>
      </c>
      <c r="R135" s="28">
        <v>274</v>
      </c>
      <c r="S135" s="27">
        <v>44.5</v>
      </c>
      <c r="T135" s="29">
        <v>2.9</v>
      </c>
      <c r="U135" s="27">
        <v>68.2</v>
      </c>
      <c r="V135" s="21">
        <f t="shared" si="3"/>
        <v>3.3704173365264003</v>
      </c>
      <c r="W135" s="20">
        <f t="shared" si="2"/>
        <v>20.625</v>
      </c>
      <c r="X135" s="29">
        <v>6.83</v>
      </c>
      <c r="Y135" s="28">
        <v>29200</v>
      </c>
    </row>
    <row r="136" spans="2:25">
      <c r="B136" s="19" t="s">
        <v>25</v>
      </c>
      <c r="C136" s="27">
        <v>29.8</v>
      </c>
      <c r="D136" s="27">
        <v>21.4</v>
      </c>
      <c r="E136" s="25">
        <v>0.5</v>
      </c>
      <c r="F136" s="20">
        <v>12.3</v>
      </c>
      <c r="G136" s="25">
        <v>0.8</v>
      </c>
      <c r="H136" s="22">
        <v>1.3</v>
      </c>
      <c r="I136" s="23">
        <v>1.6875</v>
      </c>
      <c r="J136" s="24">
        <v>1.0625</v>
      </c>
      <c r="K136" s="28">
        <v>101</v>
      </c>
      <c r="L136" s="29">
        <v>7.68</v>
      </c>
      <c r="M136" s="27">
        <v>37.5</v>
      </c>
      <c r="N136" s="28">
        <v>2420</v>
      </c>
      <c r="O136" s="28">
        <v>227</v>
      </c>
      <c r="P136" s="29">
        <v>9.02</v>
      </c>
      <c r="Q136" s="28">
        <v>253</v>
      </c>
      <c r="R136" s="28">
        <v>248</v>
      </c>
      <c r="S136" s="27">
        <v>40.299999999999997</v>
      </c>
      <c r="T136" s="29">
        <v>2.89</v>
      </c>
      <c r="U136" s="27">
        <v>61.7</v>
      </c>
      <c r="V136" s="21">
        <f t="shared" si="3"/>
        <v>3.351006841015403</v>
      </c>
      <c r="W136" s="20">
        <f t="shared" si="2"/>
        <v>20.599999999999998</v>
      </c>
      <c r="X136" s="29">
        <v>5.21</v>
      </c>
      <c r="Y136" s="28">
        <v>26200</v>
      </c>
    </row>
    <row r="137" spans="2:25">
      <c r="B137" s="19" t="s">
        <v>26</v>
      </c>
      <c r="C137" s="27">
        <v>27.3</v>
      </c>
      <c r="D137" s="27">
        <v>21.6</v>
      </c>
      <c r="E137" s="25">
        <v>0.57999999999999996</v>
      </c>
      <c r="F137" s="21">
        <v>8.42</v>
      </c>
      <c r="G137" s="25">
        <v>0.93</v>
      </c>
      <c r="H137" s="22">
        <v>1.43</v>
      </c>
      <c r="I137" s="23">
        <v>1.625</v>
      </c>
      <c r="J137" s="24">
        <v>0.9375</v>
      </c>
      <c r="K137" s="27">
        <v>93</v>
      </c>
      <c r="L137" s="29">
        <v>4.53</v>
      </c>
      <c r="M137" s="27">
        <v>32.299999999999997</v>
      </c>
      <c r="N137" s="28">
        <v>2070</v>
      </c>
      <c r="O137" s="28">
        <v>192</v>
      </c>
      <c r="P137" s="29">
        <v>8.6999999999999993</v>
      </c>
      <c r="Q137" s="28">
        <v>221</v>
      </c>
      <c r="R137" s="27">
        <v>92.9</v>
      </c>
      <c r="S137" s="27">
        <v>22.1</v>
      </c>
      <c r="T137" s="29">
        <v>1.84</v>
      </c>
      <c r="U137" s="27">
        <v>34.700000000000003</v>
      </c>
      <c r="V137" s="21">
        <f t="shared" si="3"/>
        <v>2.2371747564465849</v>
      </c>
      <c r="W137" s="20">
        <f t="shared" si="2"/>
        <v>20.67</v>
      </c>
      <c r="X137" s="29">
        <v>6.03</v>
      </c>
      <c r="Y137" s="28">
        <v>9940</v>
      </c>
    </row>
    <row r="138" spans="2:25">
      <c r="B138" s="19" t="s">
        <v>27</v>
      </c>
      <c r="C138" s="27">
        <v>24.3</v>
      </c>
      <c r="D138" s="27">
        <v>21.4</v>
      </c>
      <c r="E138" s="25">
        <v>0.51500000000000001</v>
      </c>
      <c r="F138" s="21">
        <v>8.36</v>
      </c>
      <c r="G138" s="25">
        <v>0.83499999999999996</v>
      </c>
      <c r="H138" s="22">
        <v>1.34</v>
      </c>
      <c r="I138" s="23">
        <v>1.5</v>
      </c>
      <c r="J138" s="24">
        <v>0.875</v>
      </c>
      <c r="K138" s="27">
        <v>83</v>
      </c>
      <c r="L138" s="29">
        <v>5</v>
      </c>
      <c r="M138" s="27">
        <v>36.4</v>
      </c>
      <c r="N138" s="28">
        <v>1830</v>
      </c>
      <c r="O138" s="28">
        <v>171</v>
      </c>
      <c r="P138" s="29">
        <v>8.67</v>
      </c>
      <c r="Q138" s="28">
        <v>196</v>
      </c>
      <c r="R138" s="27">
        <v>81.400000000000006</v>
      </c>
      <c r="S138" s="27">
        <v>19.5</v>
      </c>
      <c r="T138" s="29">
        <v>1.83</v>
      </c>
      <c r="U138" s="27">
        <v>30.5</v>
      </c>
      <c r="V138" s="21">
        <f t="shared" si="3"/>
        <v>2.2139139916090986</v>
      </c>
      <c r="W138" s="20">
        <f t="shared" si="2"/>
        <v>20.564999999999998</v>
      </c>
      <c r="X138" s="29">
        <v>4.34</v>
      </c>
      <c r="Y138" s="28">
        <v>8630</v>
      </c>
    </row>
    <row r="139" spans="2:25">
      <c r="B139" s="19" t="s">
        <v>28</v>
      </c>
      <c r="C139" s="27">
        <v>21.5</v>
      </c>
      <c r="D139" s="27">
        <v>21.2</v>
      </c>
      <c r="E139" s="25">
        <v>0.45500000000000002</v>
      </c>
      <c r="F139" s="21">
        <v>8.3000000000000007</v>
      </c>
      <c r="G139" s="25">
        <v>0.74</v>
      </c>
      <c r="H139" s="22">
        <v>1.24</v>
      </c>
      <c r="I139" s="23">
        <v>1.4375</v>
      </c>
      <c r="J139" s="24">
        <v>0.875</v>
      </c>
      <c r="K139" s="27">
        <v>73</v>
      </c>
      <c r="L139" s="29">
        <v>5.6</v>
      </c>
      <c r="M139" s="27">
        <v>41.2</v>
      </c>
      <c r="N139" s="28">
        <v>1600</v>
      </c>
      <c r="O139" s="28">
        <v>151</v>
      </c>
      <c r="P139" s="29">
        <v>8.64</v>
      </c>
      <c r="Q139" s="28">
        <v>172</v>
      </c>
      <c r="R139" s="27">
        <v>70.599999999999994</v>
      </c>
      <c r="S139" s="27">
        <v>17</v>
      </c>
      <c r="T139" s="29">
        <v>1.81</v>
      </c>
      <c r="U139" s="27">
        <v>26.6</v>
      </c>
      <c r="V139" s="21">
        <f t="shared" si="3"/>
        <v>2.1886043274960607</v>
      </c>
      <c r="W139" s="20">
        <f t="shared" si="2"/>
        <v>20.46</v>
      </c>
      <c r="X139" s="29">
        <v>3.02</v>
      </c>
      <c r="Y139" s="28">
        <v>7410</v>
      </c>
    </row>
    <row r="140" spans="2:25">
      <c r="B140" s="19" t="s">
        <v>29</v>
      </c>
      <c r="C140" s="27">
        <v>20</v>
      </c>
      <c r="D140" s="27">
        <v>21.1</v>
      </c>
      <c r="E140" s="25">
        <v>0.43</v>
      </c>
      <c r="F140" s="21">
        <v>8.27</v>
      </c>
      <c r="G140" s="25">
        <v>0.68500000000000005</v>
      </c>
      <c r="H140" s="22">
        <v>1.19</v>
      </c>
      <c r="I140" s="23">
        <v>1.375</v>
      </c>
      <c r="J140" s="24">
        <v>0.875</v>
      </c>
      <c r="K140" s="27">
        <v>68</v>
      </c>
      <c r="L140" s="29">
        <v>6.04</v>
      </c>
      <c r="M140" s="27">
        <v>43.6</v>
      </c>
      <c r="N140" s="28">
        <v>1480</v>
      </c>
      <c r="O140" s="28">
        <v>140</v>
      </c>
      <c r="P140" s="29">
        <v>8.6</v>
      </c>
      <c r="Q140" s="28">
        <v>160</v>
      </c>
      <c r="R140" s="27">
        <v>64.7</v>
      </c>
      <c r="S140" s="27">
        <v>15.7</v>
      </c>
      <c r="T140" s="29">
        <v>1.8</v>
      </c>
      <c r="U140" s="27">
        <v>24.4</v>
      </c>
      <c r="V140" s="21">
        <f t="shared" si="3"/>
        <v>2.1734453586460352</v>
      </c>
      <c r="W140" s="20">
        <f t="shared" si="2"/>
        <v>20.415000000000003</v>
      </c>
      <c r="X140" s="29">
        <v>2.4500000000000002</v>
      </c>
      <c r="Y140" s="28">
        <v>6760</v>
      </c>
    </row>
    <row r="141" spans="2:25">
      <c r="B141" s="19" t="s">
        <v>30</v>
      </c>
      <c r="C141" s="27">
        <v>18.3</v>
      </c>
      <c r="D141" s="27">
        <v>21</v>
      </c>
      <c r="E141" s="25">
        <v>0.4</v>
      </c>
      <c r="F141" s="21">
        <v>8.24</v>
      </c>
      <c r="G141" s="25">
        <v>0.61499999999999999</v>
      </c>
      <c r="H141" s="22">
        <v>1.1200000000000001</v>
      </c>
      <c r="I141" s="23">
        <v>1.3125</v>
      </c>
      <c r="J141" s="24">
        <v>0.8125</v>
      </c>
      <c r="K141" s="27">
        <v>62</v>
      </c>
      <c r="L141" s="29">
        <v>6.7</v>
      </c>
      <c r="M141" s="27">
        <v>46.9</v>
      </c>
      <c r="N141" s="28">
        <v>1330</v>
      </c>
      <c r="O141" s="28">
        <v>127</v>
      </c>
      <c r="P141" s="29">
        <v>8.5399999999999991</v>
      </c>
      <c r="Q141" s="28">
        <v>144</v>
      </c>
      <c r="R141" s="27">
        <v>57.5</v>
      </c>
      <c r="S141" s="27">
        <v>14</v>
      </c>
      <c r="T141" s="29">
        <v>1.77</v>
      </c>
      <c r="U141" s="27">
        <v>21.7</v>
      </c>
      <c r="V141" s="21">
        <f t="shared" si="3"/>
        <v>2.1469734092255779</v>
      </c>
      <c r="W141" s="20">
        <f t="shared" ref="W141:W204" si="4">D141-G141</f>
        <v>20.385000000000002</v>
      </c>
      <c r="X141" s="29">
        <v>1.83</v>
      </c>
      <c r="Y141" s="28">
        <v>5960</v>
      </c>
    </row>
    <row r="142" spans="2:25">
      <c r="B142" s="19" t="s">
        <v>31</v>
      </c>
      <c r="C142" s="27">
        <v>16.2</v>
      </c>
      <c r="D142" s="27">
        <v>20.8</v>
      </c>
      <c r="E142" s="25">
        <v>0.375</v>
      </c>
      <c r="F142" s="21">
        <v>8.2200000000000006</v>
      </c>
      <c r="G142" s="25">
        <v>0.52200000000000002</v>
      </c>
      <c r="H142" s="22">
        <v>1.02</v>
      </c>
      <c r="I142" s="23">
        <v>1.1875</v>
      </c>
      <c r="J142" s="24">
        <v>0.8125</v>
      </c>
      <c r="K142" s="27">
        <v>55</v>
      </c>
      <c r="L142" s="29">
        <v>7.87</v>
      </c>
      <c r="M142" s="27">
        <v>50</v>
      </c>
      <c r="N142" s="28">
        <v>1140</v>
      </c>
      <c r="O142" s="28">
        <v>110</v>
      </c>
      <c r="P142" s="29">
        <v>8.4</v>
      </c>
      <c r="Q142" s="28">
        <v>126</v>
      </c>
      <c r="R142" s="27">
        <v>48.4</v>
      </c>
      <c r="S142" s="27">
        <v>11.8</v>
      </c>
      <c r="T142" s="29">
        <v>1.73</v>
      </c>
      <c r="U142" s="27">
        <v>18.399999999999999</v>
      </c>
      <c r="V142" s="21">
        <f t="shared" ref="V142:V205" si="5">SQRT(SQRT(R142*Y142)/O142)</f>
        <v>2.1126246048184423</v>
      </c>
      <c r="W142" s="20">
        <f t="shared" si="4"/>
        <v>20.278000000000002</v>
      </c>
      <c r="X142" s="29">
        <v>1.24</v>
      </c>
      <c r="Y142" s="28">
        <v>4980</v>
      </c>
    </row>
    <row r="143" spans="2:25">
      <c r="B143" s="19" t="s">
        <v>32</v>
      </c>
      <c r="C143" s="27">
        <v>14.1</v>
      </c>
      <c r="D143" s="27">
        <v>20.6</v>
      </c>
      <c r="E143" s="25">
        <v>0.35</v>
      </c>
      <c r="F143" s="21">
        <v>8.14</v>
      </c>
      <c r="G143" s="25">
        <v>0.43</v>
      </c>
      <c r="H143" s="30">
        <v>0.93</v>
      </c>
      <c r="I143" s="23">
        <v>1.125</v>
      </c>
      <c r="J143" s="24">
        <v>0.8125</v>
      </c>
      <c r="K143" s="27">
        <v>48</v>
      </c>
      <c r="L143" s="29">
        <v>9.4700000000000006</v>
      </c>
      <c r="M143" s="27">
        <v>53.6</v>
      </c>
      <c r="N143" s="28">
        <v>959</v>
      </c>
      <c r="O143" s="27">
        <v>93</v>
      </c>
      <c r="P143" s="29">
        <v>8.24</v>
      </c>
      <c r="Q143" s="28">
        <v>107</v>
      </c>
      <c r="R143" s="27">
        <v>38.700000000000003</v>
      </c>
      <c r="S143" s="29">
        <v>9.52</v>
      </c>
      <c r="T143" s="29">
        <v>1.66</v>
      </c>
      <c r="U143" s="27">
        <v>14.9</v>
      </c>
      <c r="V143" s="21">
        <f t="shared" si="5"/>
        <v>2.050385589508041</v>
      </c>
      <c r="W143" s="20">
        <f t="shared" si="4"/>
        <v>20.170000000000002</v>
      </c>
      <c r="X143" s="31">
        <v>0.80300000000000005</v>
      </c>
      <c r="Y143" s="28">
        <v>3950</v>
      </c>
    </row>
    <row r="144" spans="2:25">
      <c r="B144" s="19" t="s">
        <v>33</v>
      </c>
      <c r="C144" s="27">
        <v>16.7</v>
      </c>
      <c r="D144" s="27">
        <v>21.1</v>
      </c>
      <c r="E144" s="25">
        <v>0.40500000000000003</v>
      </c>
      <c r="F144" s="21">
        <v>6.56</v>
      </c>
      <c r="G144" s="25">
        <v>0.65</v>
      </c>
      <c r="H144" s="22">
        <v>1.1499999999999999</v>
      </c>
      <c r="I144" s="23">
        <v>1.3125</v>
      </c>
      <c r="J144" s="24">
        <v>0.8125</v>
      </c>
      <c r="K144" s="27">
        <v>57</v>
      </c>
      <c r="L144" s="29">
        <v>5.04</v>
      </c>
      <c r="M144" s="27">
        <v>46.3</v>
      </c>
      <c r="N144" s="28">
        <v>1170</v>
      </c>
      <c r="O144" s="28">
        <v>111</v>
      </c>
      <c r="P144" s="29">
        <v>8.36</v>
      </c>
      <c r="Q144" s="28">
        <v>129</v>
      </c>
      <c r="R144" s="27">
        <v>30.6</v>
      </c>
      <c r="S144" s="29">
        <v>9.35</v>
      </c>
      <c r="T144" s="29">
        <v>1.35</v>
      </c>
      <c r="U144" s="27">
        <v>14.8</v>
      </c>
      <c r="V144" s="21">
        <f t="shared" si="5"/>
        <v>1.6777086279868858</v>
      </c>
      <c r="W144" s="20">
        <f t="shared" si="4"/>
        <v>20.450000000000003</v>
      </c>
      <c r="X144" s="29">
        <v>1.77</v>
      </c>
      <c r="Y144" s="28">
        <v>3190</v>
      </c>
    </row>
    <row r="145" spans="2:25">
      <c r="B145" s="19" t="s">
        <v>34</v>
      </c>
      <c r="C145" s="27">
        <v>14.7</v>
      </c>
      <c r="D145" s="27">
        <v>20.8</v>
      </c>
      <c r="E145" s="25">
        <v>0.38</v>
      </c>
      <c r="F145" s="21">
        <v>6.53</v>
      </c>
      <c r="G145" s="25">
        <v>0.53500000000000003</v>
      </c>
      <c r="H145" s="22">
        <v>1.04</v>
      </c>
      <c r="I145" s="23">
        <v>1.25</v>
      </c>
      <c r="J145" s="24">
        <v>0.8125</v>
      </c>
      <c r="K145" s="27">
        <v>50</v>
      </c>
      <c r="L145" s="29">
        <v>6.1</v>
      </c>
      <c r="M145" s="27">
        <v>49.4</v>
      </c>
      <c r="N145" s="28">
        <v>984</v>
      </c>
      <c r="O145" s="27">
        <v>94.5</v>
      </c>
      <c r="P145" s="29">
        <v>8.18</v>
      </c>
      <c r="Q145" s="28">
        <v>110</v>
      </c>
      <c r="R145" s="27">
        <v>24.9</v>
      </c>
      <c r="S145" s="29">
        <v>7.64</v>
      </c>
      <c r="T145" s="29">
        <v>1.3</v>
      </c>
      <c r="U145" s="27">
        <v>12.2</v>
      </c>
      <c r="V145" s="21">
        <f t="shared" si="5"/>
        <v>1.6361277600803914</v>
      </c>
      <c r="W145" s="20">
        <f t="shared" si="4"/>
        <v>20.265000000000001</v>
      </c>
      <c r="X145" s="29">
        <v>1.1399999999999999</v>
      </c>
      <c r="Y145" s="28">
        <v>2570</v>
      </c>
    </row>
    <row r="146" spans="2:25">
      <c r="B146" s="19" t="s">
        <v>35</v>
      </c>
      <c r="C146" s="27">
        <v>13</v>
      </c>
      <c r="D146" s="27">
        <v>20.7</v>
      </c>
      <c r="E146" s="25">
        <v>0.35</v>
      </c>
      <c r="F146" s="21">
        <v>6.5</v>
      </c>
      <c r="G146" s="25">
        <v>0.45</v>
      </c>
      <c r="H146" s="30">
        <v>0.95</v>
      </c>
      <c r="I146" s="23">
        <v>1.125</v>
      </c>
      <c r="J146" s="24">
        <v>0.8125</v>
      </c>
      <c r="K146" s="27">
        <v>44</v>
      </c>
      <c r="L146" s="29">
        <v>7.22</v>
      </c>
      <c r="M146" s="27">
        <v>53.6</v>
      </c>
      <c r="N146" s="28">
        <v>843</v>
      </c>
      <c r="O146" s="27">
        <v>81.599999999999994</v>
      </c>
      <c r="P146" s="29">
        <v>8.06</v>
      </c>
      <c r="Q146" s="27">
        <v>95.4</v>
      </c>
      <c r="R146" s="27">
        <v>20.7</v>
      </c>
      <c r="S146" s="29">
        <v>6.37</v>
      </c>
      <c r="T146" s="29">
        <v>1.26</v>
      </c>
      <c r="U146" s="27">
        <v>10.199999999999999</v>
      </c>
      <c r="V146" s="21">
        <f t="shared" si="5"/>
        <v>1.600361595180904</v>
      </c>
      <c r="W146" s="20">
        <f t="shared" si="4"/>
        <v>20.25</v>
      </c>
      <c r="X146" s="31">
        <v>0.77</v>
      </c>
      <c r="Y146" s="28">
        <v>2110</v>
      </c>
    </row>
    <row r="147" spans="2:25">
      <c r="B147" s="19" t="s">
        <v>36</v>
      </c>
      <c r="C147" s="20">
        <v>91.6</v>
      </c>
      <c r="D147" s="20">
        <v>22.3</v>
      </c>
      <c r="E147" s="21">
        <v>1.52</v>
      </c>
      <c r="F147" s="20">
        <v>12</v>
      </c>
      <c r="G147" s="21">
        <v>2.74</v>
      </c>
      <c r="H147" s="22">
        <v>3.24</v>
      </c>
      <c r="I147" s="23">
        <v>3.4375</v>
      </c>
      <c r="J147" s="24">
        <v>1.375</v>
      </c>
      <c r="K147" s="19">
        <v>311</v>
      </c>
      <c r="L147" s="21">
        <v>2.19</v>
      </c>
      <c r="M147" s="20">
        <v>10.4</v>
      </c>
      <c r="N147" s="19">
        <v>6970</v>
      </c>
      <c r="O147" s="19">
        <v>624</v>
      </c>
      <c r="P147" s="21">
        <v>8.7200000000000006</v>
      </c>
      <c r="Q147" s="19">
        <v>754</v>
      </c>
      <c r="R147" s="19">
        <v>795</v>
      </c>
      <c r="S147" s="19">
        <v>132</v>
      </c>
      <c r="T147" s="21">
        <v>2.95</v>
      </c>
      <c r="U147" s="19">
        <v>207</v>
      </c>
      <c r="V147" s="21">
        <f t="shared" si="5"/>
        <v>3.5317359828225672</v>
      </c>
      <c r="W147" s="20">
        <f t="shared" si="4"/>
        <v>19.560000000000002</v>
      </c>
      <c r="X147" s="19">
        <v>176</v>
      </c>
      <c r="Y147" s="19">
        <v>76200</v>
      </c>
    </row>
    <row r="148" spans="2:25">
      <c r="B148" s="19" t="s">
        <v>37</v>
      </c>
      <c r="C148" s="20">
        <v>83.3</v>
      </c>
      <c r="D148" s="20">
        <v>21.9</v>
      </c>
      <c r="E148" s="21">
        <v>1.4</v>
      </c>
      <c r="F148" s="20">
        <v>11.9</v>
      </c>
      <c r="G148" s="21">
        <v>2.5</v>
      </c>
      <c r="H148" s="22">
        <v>3</v>
      </c>
      <c r="I148" s="23">
        <v>3.1875</v>
      </c>
      <c r="J148" s="24">
        <v>1.3125</v>
      </c>
      <c r="K148" s="19">
        <v>283</v>
      </c>
      <c r="L148" s="21">
        <v>2.38</v>
      </c>
      <c r="M148" s="20">
        <v>11.3</v>
      </c>
      <c r="N148" s="19">
        <v>6170</v>
      </c>
      <c r="O148" s="19">
        <v>565</v>
      </c>
      <c r="P148" s="21">
        <v>8.61</v>
      </c>
      <c r="Q148" s="19">
        <v>676</v>
      </c>
      <c r="R148" s="19">
        <v>704</v>
      </c>
      <c r="S148" s="19">
        <v>118</v>
      </c>
      <c r="T148" s="21">
        <v>2.91</v>
      </c>
      <c r="U148" s="19">
        <v>185</v>
      </c>
      <c r="V148" s="21">
        <f t="shared" si="5"/>
        <v>3.4720845678076788</v>
      </c>
      <c r="W148" s="20">
        <f t="shared" si="4"/>
        <v>19.399999999999999</v>
      </c>
      <c r="X148" s="19">
        <v>134</v>
      </c>
      <c r="Y148" s="19">
        <v>65900</v>
      </c>
    </row>
    <row r="149" spans="2:25">
      <c r="B149" s="19" t="s">
        <v>38</v>
      </c>
      <c r="C149" s="20">
        <v>75.900000000000006</v>
      </c>
      <c r="D149" s="20">
        <v>21.5</v>
      </c>
      <c r="E149" s="21">
        <v>1.28</v>
      </c>
      <c r="F149" s="20">
        <v>11.8</v>
      </c>
      <c r="G149" s="21">
        <v>2.2999999999999998</v>
      </c>
      <c r="H149" s="22">
        <v>2.7</v>
      </c>
      <c r="I149" s="23">
        <v>3</v>
      </c>
      <c r="J149" s="24">
        <v>1.25</v>
      </c>
      <c r="K149" s="19">
        <v>258</v>
      </c>
      <c r="L149" s="21">
        <v>2.56</v>
      </c>
      <c r="M149" s="20">
        <v>12.5</v>
      </c>
      <c r="N149" s="19">
        <v>5510</v>
      </c>
      <c r="O149" s="19">
        <v>514</v>
      </c>
      <c r="P149" s="21">
        <v>8.5299999999999994</v>
      </c>
      <c r="Q149" s="19">
        <v>611</v>
      </c>
      <c r="R149" s="19">
        <v>628</v>
      </c>
      <c r="S149" s="19">
        <v>107</v>
      </c>
      <c r="T149" s="21">
        <v>2.88</v>
      </c>
      <c r="U149" s="19">
        <v>166</v>
      </c>
      <c r="V149" s="21">
        <f t="shared" si="5"/>
        <v>3.4206920026423946</v>
      </c>
      <c r="W149" s="20">
        <f t="shared" si="4"/>
        <v>19.2</v>
      </c>
      <c r="X149" s="19">
        <v>103</v>
      </c>
      <c r="Y149" s="19">
        <v>57600</v>
      </c>
    </row>
    <row r="150" spans="2:25">
      <c r="B150" s="19" t="s">
        <v>39</v>
      </c>
      <c r="C150" s="20">
        <v>68.8</v>
      </c>
      <c r="D150" s="20">
        <v>21.1</v>
      </c>
      <c r="E150" s="21">
        <v>1.1599999999999999</v>
      </c>
      <c r="F150" s="20">
        <v>11.7</v>
      </c>
      <c r="G150" s="21">
        <v>2.11</v>
      </c>
      <c r="H150" s="22">
        <v>2.5099999999999998</v>
      </c>
      <c r="I150" s="23">
        <v>2.75</v>
      </c>
      <c r="J150" s="24">
        <v>1.1875</v>
      </c>
      <c r="K150" s="19">
        <v>234</v>
      </c>
      <c r="L150" s="21">
        <v>2.76</v>
      </c>
      <c r="M150" s="20">
        <v>16.8</v>
      </c>
      <c r="N150" s="19">
        <v>4900</v>
      </c>
      <c r="O150" s="19">
        <v>466</v>
      </c>
      <c r="P150" s="21">
        <v>8.44</v>
      </c>
      <c r="Q150" s="19">
        <v>549</v>
      </c>
      <c r="R150" s="19">
        <v>558</v>
      </c>
      <c r="S150" s="20">
        <v>95.8</v>
      </c>
      <c r="T150" s="21">
        <v>2.85</v>
      </c>
      <c r="U150" s="19">
        <v>149</v>
      </c>
      <c r="V150" s="21">
        <f t="shared" si="5"/>
        <v>3.3684105805889515</v>
      </c>
      <c r="W150" s="20">
        <f t="shared" si="4"/>
        <v>18.990000000000002</v>
      </c>
      <c r="X150" s="20">
        <v>78.7</v>
      </c>
      <c r="Y150" s="19">
        <v>50100</v>
      </c>
    </row>
    <row r="151" spans="2:25">
      <c r="B151" s="19" t="s">
        <v>40</v>
      </c>
      <c r="C151" s="20">
        <v>62.1</v>
      </c>
      <c r="D151" s="20">
        <v>20.7</v>
      </c>
      <c r="E151" s="21">
        <v>1.06</v>
      </c>
      <c r="F151" s="20">
        <v>11.6</v>
      </c>
      <c r="G151" s="21">
        <v>1.91</v>
      </c>
      <c r="H151" s="22">
        <v>2.31</v>
      </c>
      <c r="I151" s="23">
        <v>2.5625</v>
      </c>
      <c r="J151" s="24">
        <v>1.1875</v>
      </c>
      <c r="K151" s="19">
        <v>211</v>
      </c>
      <c r="L151" s="21">
        <v>3.02</v>
      </c>
      <c r="M151" s="20">
        <v>15.1</v>
      </c>
      <c r="N151" s="19">
        <v>4330</v>
      </c>
      <c r="O151" s="19">
        <v>419</v>
      </c>
      <c r="P151" s="21">
        <v>8.35</v>
      </c>
      <c r="Q151" s="19">
        <v>490</v>
      </c>
      <c r="R151" s="19">
        <v>493</v>
      </c>
      <c r="S151" s="20">
        <v>85.3</v>
      </c>
      <c r="T151" s="21">
        <v>2.82</v>
      </c>
      <c r="U151" s="19">
        <v>132</v>
      </c>
      <c r="V151" s="21">
        <f t="shared" si="5"/>
        <v>3.3225930378361932</v>
      </c>
      <c r="W151" s="20">
        <f t="shared" si="4"/>
        <v>18.79</v>
      </c>
      <c r="X151" s="20">
        <v>58.6</v>
      </c>
      <c r="Y151" s="19">
        <v>43400</v>
      </c>
    </row>
    <row r="152" spans="2:25">
      <c r="B152" s="19" t="s">
        <v>41</v>
      </c>
      <c r="C152" s="20">
        <v>56.4</v>
      </c>
      <c r="D152" s="20">
        <v>20.399999999999999</v>
      </c>
      <c r="E152" s="25">
        <v>0.96</v>
      </c>
      <c r="F152" s="20">
        <v>11.5</v>
      </c>
      <c r="G152" s="21">
        <v>1.75</v>
      </c>
      <c r="H152" s="22">
        <v>2.15</v>
      </c>
      <c r="I152" s="23">
        <v>2.4375</v>
      </c>
      <c r="J152" s="24">
        <v>1.125</v>
      </c>
      <c r="K152" s="19">
        <v>192</v>
      </c>
      <c r="L152" s="21">
        <v>3.27</v>
      </c>
      <c r="M152" s="20">
        <v>16.7</v>
      </c>
      <c r="N152" s="19">
        <v>3870</v>
      </c>
      <c r="O152" s="19">
        <v>380</v>
      </c>
      <c r="P152" s="21">
        <v>8.2799999999999994</v>
      </c>
      <c r="Q152" s="19">
        <v>442</v>
      </c>
      <c r="R152" s="19">
        <v>440</v>
      </c>
      <c r="S152" s="20">
        <v>76.8</v>
      </c>
      <c r="T152" s="21">
        <v>2.79</v>
      </c>
      <c r="U152" s="19">
        <v>119</v>
      </c>
      <c r="V152" s="21">
        <f t="shared" si="5"/>
        <v>3.2803279922866566</v>
      </c>
      <c r="W152" s="20">
        <f t="shared" si="4"/>
        <v>18.649999999999999</v>
      </c>
      <c r="X152" s="20">
        <v>44.7</v>
      </c>
      <c r="Y152" s="19">
        <v>38000</v>
      </c>
    </row>
    <row r="153" spans="2:25">
      <c r="B153" s="19" t="s">
        <v>42</v>
      </c>
      <c r="C153" s="27">
        <v>51.3</v>
      </c>
      <c r="D153" s="27">
        <v>20</v>
      </c>
      <c r="E153" s="25">
        <v>0.89</v>
      </c>
      <c r="F153" s="20">
        <v>11.4</v>
      </c>
      <c r="G153" s="21">
        <v>1.59</v>
      </c>
      <c r="H153" s="22">
        <v>1.99</v>
      </c>
      <c r="I153" s="23">
        <v>2.4375</v>
      </c>
      <c r="J153" s="24">
        <v>1.25</v>
      </c>
      <c r="K153" s="28">
        <v>175</v>
      </c>
      <c r="L153" s="29">
        <v>3.58</v>
      </c>
      <c r="M153" s="27">
        <v>18</v>
      </c>
      <c r="N153" s="28">
        <v>3450</v>
      </c>
      <c r="O153" s="28">
        <v>344</v>
      </c>
      <c r="P153" s="29">
        <v>8.1999999999999993</v>
      </c>
      <c r="Q153" s="28">
        <v>398</v>
      </c>
      <c r="R153" s="28">
        <v>391</v>
      </c>
      <c r="S153" s="27">
        <v>68.8</v>
      </c>
      <c r="T153" s="29">
        <v>2.76</v>
      </c>
      <c r="U153" s="28">
        <v>106</v>
      </c>
      <c r="V153" s="21">
        <f t="shared" si="5"/>
        <v>3.2387395628456606</v>
      </c>
      <c r="W153" s="20">
        <f t="shared" si="4"/>
        <v>18.41</v>
      </c>
      <c r="X153" s="27">
        <v>33.799999999999997</v>
      </c>
      <c r="Y153" s="28">
        <v>33300</v>
      </c>
    </row>
    <row r="154" spans="2:25">
      <c r="B154" s="19" t="s">
        <v>43</v>
      </c>
      <c r="C154" s="27">
        <v>46.3</v>
      </c>
      <c r="D154" s="27">
        <v>19.7</v>
      </c>
      <c r="E154" s="25">
        <v>0.81</v>
      </c>
      <c r="F154" s="20">
        <v>11.3</v>
      </c>
      <c r="G154" s="21">
        <v>1.44</v>
      </c>
      <c r="H154" s="22">
        <v>1.84</v>
      </c>
      <c r="I154" s="23">
        <v>2.375</v>
      </c>
      <c r="J154" s="24">
        <v>1.25</v>
      </c>
      <c r="K154" s="28">
        <v>158</v>
      </c>
      <c r="L154" s="29">
        <v>3.92</v>
      </c>
      <c r="M154" s="27">
        <v>19.8</v>
      </c>
      <c r="N154" s="28">
        <v>3060</v>
      </c>
      <c r="O154" s="28">
        <v>310</v>
      </c>
      <c r="P154" s="29">
        <v>8.1199999999999992</v>
      </c>
      <c r="Q154" s="28">
        <v>356</v>
      </c>
      <c r="R154" s="28">
        <v>347</v>
      </c>
      <c r="S154" s="27">
        <v>61.4</v>
      </c>
      <c r="T154" s="29">
        <v>2.74</v>
      </c>
      <c r="U154" s="27">
        <v>94.8</v>
      </c>
      <c r="V154" s="21">
        <f t="shared" si="5"/>
        <v>3.1989026319893541</v>
      </c>
      <c r="W154" s="20">
        <f t="shared" si="4"/>
        <v>18.259999999999998</v>
      </c>
      <c r="X154" s="27">
        <v>25.2</v>
      </c>
      <c r="Y154" s="28">
        <v>29000</v>
      </c>
    </row>
    <row r="155" spans="2:25">
      <c r="B155" s="19" t="s">
        <v>44</v>
      </c>
      <c r="C155" s="27">
        <v>42.1</v>
      </c>
      <c r="D155" s="27">
        <v>19.5</v>
      </c>
      <c r="E155" s="25">
        <v>0.73</v>
      </c>
      <c r="F155" s="20">
        <v>11.2</v>
      </c>
      <c r="G155" s="21">
        <v>1.32</v>
      </c>
      <c r="H155" s="22">
        <v>1.72</v>
      </c>
      <c r="I155" s="23">
        <v>2.1875</v>
      </c>
      <c r="J155" s="24">
        <v>1.1875</v>
      </c>
      <c r="K155" s="28">
        <v>143</v>
      </c>
      <c r="L155" s="29">
        <v>4.25</v>
      </c>
      <c r="M155" s="27">
        <v>22</v>
      </c>
      <c r="N155" s="28">
        <v>2750</v>
      </c>
      <c r="O155" s="28">
        <v>282</v>
      </c>
      <c r="P155" s="29">
        <v>8.09</v>
      </c>
      <c r="Q155" s="28">
        <v>322</v>
      </c>
      <c r="R155" s="28">
        <v>311</v>
      </c>
      <c r="S155" s="27">
        <v>55.5</v>
      </c>
      <c r="T155" s="29">
        <v>2.72</v>
      </c>
      <c r="U155" s="27">
        <v>85.4</v>
      </c>
      <c r="V155" s="21">
        <f t="shared" si="5"/>
        <v>3.1662764001848771</v>
      </c>
      <c r="W155" s="20">
        <f t="shared" si="4"/>
        <v>18.18</v>
      </c>
      <c r="X155" s="27">
        <v>19.2</v>
      </c>
      <c r="Y155" s="28">
        <v>25700</v>
      </c>
    </row>
    <row r="156" spans="2:25">
      <c r="B156" s="19" t="s">
        <v>45</v>
      </c>
      <c r="C156" s="27">
        <v>38.200000000000003</v>
      </c>
      <c r="D156" s="27">
        <v>19.3</v>
      </c>
      <c r="E156" s="25">
        <v>0.67</v>
      </c>
      <c r="F156" s="20">
        <v>11.2</v>
      </c>
      <c r="G156" s="21">
        <v>1.2</v>
      </c>
      <c r="H156" s="22">
        <v>1.6</v>
      </c>
      <c r="I156" s="23">
        <v>2.0625</v>
      </c>
      <c r="J156" s="24">
        <v>1.1875</v>
      </c>
      <c r="K156" s="28">
        <v>130</v>
      </c>
      <c r="L156" s="29">
        <v>4.6500000000000004</v>
      </c>
      <c r="M156" s="27">
        <v>23.9</v>
      </c>
      <c r="N156" s="28">
        <v>2460</v>
      </c>
      <c r="O156" s="28">
        <v>256</v>
      </c>
      <c r="P156" s="29">
        <v>8.0299999999999994</v>
      </c>
      <c r="Q156" s="28">
        <v>290</v>
      </c>
      <c r="R156" s="28">
        <v>278</v>
      </c>
      <c r="S156" s="27">
        <v>49.9</v>
      </c>
      <c r="T156" s="29">
        <v>2.7</v>
      </c>
      <c r="U156" s="27">
        <v>76.7</v>
      </c>
      <c r="V156" s="21">
        <f t="shared" si="5"/>
        <v>3.132547612050566</v>
      </c>
      <c r="W156" s="20">
        <f t="shared" si="4"/>
        <v>18.100000000000001</v>
      </c>
      <c r="X156" s="27">
        <v>14.5</v>
      </c>
      <c r="Y156" s="28">
        <v>22700</v>
      </c>
    </row>
    <row r="157" spans="2:25">
      <c r="B157" s="19" t="s">
        <v>46</v>
      </c>
      <c r="C157" s="27">
        <v>35.1</v>
      </c>
      <c r="D157" s="27">
        <v>19</v>
      </c>
      <c r="E157" s="25">
        <v>0.65500000000000003</v>
      </c>
      <c r="F157" s="20">
        <v>11.3</v>
      </c>
      <c r="G157" s="21">
        <v>1.06</v>
      </c>
      <c r="H157" s="22">
        <v>1.46</v>
      </c>
      <c r="I157" s="23">
        <v>1.9375</v>
      </c>
      <c r="J157" s="24">
        <v>1.1875</v>
      </c>
      <c r="K157" s="28">
        <v>119</v>
      </c>
      <c r="L157" s="29">
        <v>5.31</v>
      </c>
      <c r="M157" s="27">
        <v>24.5</v>
      </c>
      <c r="N157" s="28">
        <v>2190</v>
      </c>
      <c r="O157" s="28">
        <v>231</v>
      </c>
      <c r="P157" s="29">
        <v>7.9</v>
      </c>
      <c r="Q157" s="28">
        <v>262</v>
      </c>
      <c r="R157" s="28">
        <v>253</v>
      </c>
      <c r="S157" s="27">
        <v>44.9</v>
      </c>
      <c r="T157" s="29">
        <v>2.69</v>
      </c>
      <c r="U157" s="27">
        <v>69.099999999999994</v>
      </c>
      <c r="V157" s="21">
        <f t="shared" si="5"/>
        <v>3.1321903689015325</v>
      </c>
      <c r="W157" s="20">
        <f t="shared" si="4"/>
        <v>17.940000000000001</v>
      </c>
      <c r="X157" s="27">
        <v>10.6</v>
      </c>
      <c r="Y157" s="28">
        <v>20300</v>
      </c>
    </row>
    <row r="158" spans="2:25">
      <c r="B158" s="19" t="s">
        <v>47</v>
      </c>
      <c r="C158" s="27">
        <v>31.1</v>
      </c>
      <c r="D158" s="27">
        <v>18.7</v>
      </c>
      <c r="E158" s="25">
        <v>0.59</v>
      </c>
      <c r="F158" s="20">
        <v>11.2</v>
      </c>
      <c r="G158" s="25">
        <v>0.94</v>
      </c>
      <c r="H158" s="22">
        <v>1.34</v>
      </c>
      <c r="I158" s="23">
        <v>1.8125</v>
      </c>
      <c r="J158" s="24">
        <v>1.125</v>
      </c>
      <c r="K158" s="28">
        <v>106</v>
      </c>
      <c r="L158" s="29">
        <v>5.96</v>
      </c>
      <c r="M158" s="27">
        <v>27.2</v>
      </c>
      <c r="N158" s="28">
        <v>1910</v>
      </c>
      <c r="O158" s="28">
        <v>204</v>
      </c>
      <c r="P158" s="29">
        <v>7.84</v>
      </c>
      <c r="Q158" s="28">
        <v>230</v>
      </c>
      <c r="R158" s="28">
        <v>220</v>
      </c>
      <c r="S158" s="27">
        <v>39.4</v>
      </c>
      <c r="T158" s="29">
        <v>2.66</v>
      </c>
      <c r="U158" s="27">
        <v>60.5</v>
      </c>
      <c r="V158" s="21">
        <f t="shared" si="5"/>
        <v>3.0969051092980795</v>
      </c>
      <c r="W158" s="20">
        <f t="shared" si="4"/>
        <v>17.759999999999998</v>
      </c>
      <c r="X158" s="29">
        <v>7.48</v>
      </c>
      <c r="Y158" s="28">
        <v>17400</v>
      </c>
    </row>
    <row r="159" spans="2:25">
      <c r="B159" s="19" t="s">
        <v>48</v>
      </c>
      <c r="C159" s="27">
        <v>28.5</v>
      </c>
      <c r="D159" s="27">
        <v>18.600000000000001</v>
      </c>
      <c r="E159" s="25">
        <v>0.53500000000000003</v>
      </c>
      <c r="F159" s="20">
        <v>11.1</v>
      </c>
      <c r="G159" s="25">
        <v>0.87</v>
      </c>
      <c r="H159" s="22">
        <v>1.27</v>
      </c>
      <c r="I159" s="23">
        <v>1.75</v>
      </c>
      <c r="J159" s="24">
        <v>1.125</v>
      </c>
      <c r="K159" s="27">
        <v>97</v>
      </c>
      <c r="L159" s="29">
        <v>6.41</v>
      </c>
      <c r="M159" s="27">
        <v>30</v>
      </c>
      <c r="N159" s="28">
        <v>1750</v>
      </c>
      <c r="O159" s="28">
        <v>188</v>
      </c>
      <c r="P159" s="29">
        <v>7.82</v>
      </c>
      <c r="Q159" s="28">
        <v>211</v>
      </c>
      <c r="R159" s="28">
        <v>201</v>
      </c>
      <c r="S159" s="27">
        <v>36.1</v>
      </c>
      <c r="T159" s="29">
        <v>2.65</v>
      </c>
      <c r="U159" s="27">
        <v>55.3</v>
      </c>
      <c r="V159" s="21">
        <f t="shared" si="5"/>
        <v>3.078820442300898</v>
      </c>
      <c r="W159" s="20">
        <f t="shared" si="4"/>
        <v>17.73</v>
      </c>
      <c r="X159" s="29">
        <v>5.86</v>
      </c>
      <c r="Y159" s="28">
        <v>15800</v>
      </c>
    </row>
    <row r="160" spans="2:25">
      <c r="B160" s="19" t="s">
        <v>49</v>
      </c>
      <c r="C160" s="27">
        <v>25.3</v>
      </c>
      <c r="D160" s="27">
        <v>18.399999999999999</v>
      </c>
      <c r="E160" s="25">
        <v>0.48</v>
      </c>
      <c r="F160" s="20">
        <v>11.1</v>
      </c>
      <c r="G160" s="25">
        <v>0.77</v>
      </c>
      <c r="H160" s="22">
        <v>1.17</v>
      </c>
      <c r="I160" s="23">
        <v>1.625</v>
      </c>
      <c r="J160" s="24">
        <v>1.0625</v>
      </c>
      <c r="K160" s="27">
        <v>86</v>
      </c>
      <c r="L160" s="29">
        <v>7.2</v>
      </c>
      <c r="M160" s="27">
        <v>33.4</v>
      </c>
      <c r="N160" s="28">
        <v>1530</v>
      </c>
      <c r="O160" s="28">
        <v>166</v>
      </c>
      <c r="P160" s="29">
        <v>7.77</v>
      </c>
      <c r="Q160" s="28">
        <v>186</v>
      </c>
      <c r="R160" s="28">
        <v>175</v>
      </c>
      <c r="S160" s="27">
        <v>31.6</v>
      </c>
      <c r="T160" s="29">
        <v>2.63</v>
      </c>
      <c r="U160" s="27">
        <v>48.4</v>
      </c>
      <c r="V160" s="21">
        <f t="shared" si="5"/>
        <v>3.0485280489748581</v>
      </c>
      <c r="W160" s="20">
        <f t="shared" si="4"/>
        <v>17.63</v>
      </c>
      <c r="X160" s="29">
        <v>4.0999999999999996</v>
      </c>
      <c r="Y160" s="28">
        <v>13600</v>
      </c>
    </row>
    <row r="161" spans="2:25">
      <c r="B161" s="19" t="s">
        <v>50</v>
      </c>
      <c r="C161" s="27">
        <v>22.3</v>
      </c>
      <c r="D161" s="27">
        <v>18.2</v>
      </c>
      <c r="E161" s="25">
        <v>0.42499999999999999</v>
      </c>
      <c r="F161" s="20">
        <v>11</v>
      </c>
      <c r="G161" s="25">
        <v>0.68</v>
      </c>
      <c r="H161" s="22">
        <v>1.08</v>
      </c>
      <c r="I161" s="23">
        <v>1.5625</v>
      </c>
      <c r="J161" s="24">
        <v>1.0625</v>
      </c>
      <c r="K161" s="27">
        <v>76</v>
      </c>
      <c r="L161" s="29">
        <v>8.11</v>
      </c>
      <c r="M161" s="27">
        <v>37.799999999999997</v>
      </c>
      <c r="N161" s="28">
        <v>1330</v>
      </c>
      <c r="O161" s="28">
        <v>146</v>
      </c>
      <c r="P161" s="29">
        <v>7.73</v>
      </c>
      <c r="Q161" s="28">
        <v>163</v>
      </c>
      <c r="R161" s="28">
        <v>152</v>
      </c>
      <c r="S161" s="27">
        <v>27.6</v>
      </c>
      <c r="T161" s="29">
        <v>2.61</v>
      </c>
      <c r="U161" s="27">
        <v>42.2</v>
      </c>
      <c r="V161" s="21">
        <f t="shared" si="5"/>
        <v>3.0222538154537033</v>
      </c>
      <c r="W161" s="20">
        <f t="shared" si="4"/>
        <v>17.52</v>
      </c>
      <c r="X161" s="29">
        <v>2.83</v>
      </c>
      <c r="Y161" s="28">
        <v>11700</v>
      </c>
    </row>
    <row r="162" spans="2:25">
      <c r="B162" s="19" t="s">
        <v>51</v>
      </c>
      <c r="C162" s="27">
        <v>20.8</v>
      </c>
      <c r="D162" s="27">
        <v>18.5</v>
      </c>
      <c r="E162" s="25">
        <v>0.495</v>
      </c>
      <c r="F162" s="21">
        <v>7.64</v>
      </c>
      <c r="G162" s="25">
        <v>0.81</v>
      </c>
      <c r="H162" s="22">
        <v>1.21</v>
      </c>
      <c r="I162" s="23">
        <v>1.5</v>
      </c>
      <c r="J162" s="24">
        <v>0.875</v>
      </c>
      <c r="K162" s="27">
        <v>71</v>
      </c>
      <c r="L162" s="29">
        <v>4.71</v>
      </c>
      <c r="M162" s="27">
        <v>32.4</v>
      </c>
      <c r="N162" s="28">
        <v>1170</v>
      </c>
      <c r="O162" s="28">
        <v>127</v>
      </c>
      <c r="P162" s="29">
        <v>7.5</v>
      </c>
      <c r="Q162" s="28">
        <v>146</v>
      </c>
      <c r="R162" s="27">
        <v>60.3</v>
      </c>
      <c r="S162" s="27">
        <v>15.8</v>
      </c>
      <c r="T162" s="29">
        <v>1.7</v>
      </c>
      <c r="U162" s="27">
        <v>24.7</v>
      </c>
      <c r="V162" s="21">
        <f t="shared" si="5"/>
        <v>2.0473963845507037</v>
      </c>
      <c r="W162" s="20">
        <f t="shared" si="4"/>
        <v>17.690000000000001</v>
      </c>
      <c r="X162" s="29">
        <v>3.49</v>
      </c>
      <c r="Y162" s="28">
        <v>4700</v>
      </c>
    </row>
    <row r="163" spans="2:25">
      <c r="B163" s="19" t="s">
        <v>52</v>
      </c>
      <c r="C163" s="27">
        <v>19.100000000000001</v>
      </c>
      <c r="D163" s="27">
        <v>18.399999999999999</v>
      </c>
      <c r="E163" s="25">
        <v>0.45</v>
      </c>
      <c r="F163" s="21">
        <v>7.59</v>
      </c>
      <c r="G163" s="25">
        <v>0.75</v>
      </c>
      <c r="H163" s="22">
        <v>1.1499999999999999</v>
      </c>
      <c r="I163" s="23">
        <v>1.4375</v>
      </c>
      <c r="J163" s="24">
        <v>0.875</v>
      </c>
      <c r="K163" s="27">
        <v>65</v>
      </c>
      <c r="L163" s="29">
        <v>5.0599999999999996</v>
      </c>
      <c r="M163" s="27">
        <v>35.700000000000003</v>
      </c>
      <c r="N163" s="28">
        <v>1070</v>
      </c>
      <c r="O163" s="28">
        <v>117</v>
      </c>
      <c r="P163" s="29">
        <v>7.49</v>
      </c>
      <c r="Q163" s="28">
        <v>133</v>
      </c>
      <c r="R163" s="27">
        <v>54.8</v>
      </c>
      <c r="S163" s="27">
        <v>14.4</v>
      </c>
      <c r="T163" s="29">
        <v>1.69</v>
      </c>
      <c r="U163" s="27">
        <v>22.5</v>
      </c>
      <c r="V163" s="21">
        <f t="shared" si="5"/>
        <v>2.0297552476934011</v>
      </c>
      <c r="W163" s="20">
        <f t="shared" si="4"/>
        <v>17.649999999999999</v>
      </c>
      <c r="X163" s="29">
        <v>2.73</v>
      </c>
      <c r="Y163" s="28">
        <v>4240</v>
      </c>
    </row>
    <row r="164" spans="2:25">
      <c r="B164" s="19" t="s">
        <v>53</v>
      </c>
      <c r="C164" s="27">
        <v>17.600000000000001</v>
      </c>
      <c r="D164" s="27">
        <v>18.2</v>
      </c>
      <c r="E164" s="25">
        <v>0.41499999999999998</v>
      </c>
      <c r="F164" s="21">
        <v>7.56</v>
      </c>
      <c r="G164" s="25">
        <v>0.69499999999999995</v>
      </c>
      <c r="H164" s="22">
        <v>1.1000000000000001</v>
      </c>
      <c r="I164" s="23">
        <v>1.375</v>
      </c>
      <c r="J164" s="24">
        <v>0.8125</v>
      </c>
      <c r="K164" s="27">
        <v>60</v>
      </c>
      <c r="L164" s="29">
        <v>5.44</v>
      </c>
      <c r="M164" s="27">
        <v>38.700000000000003</v>
      </c>
      <c r="N164" s="28">
        <v>984</v>
      </c>
      <c r="O164" s="28">
        <v>108</v>
      </c>
      <c r="P164" s="29">
        <v>7.47</v>
      </c>
      <c r="Q164" s="28">
        <v>123</v>
      </c>
      <c r="R164" s="27">
        <v>50.1</v>
      </c>
      <c r="S164" s="27">
        <v>13.3</v>
      </c>
      <c r="T164" s="29">
        <v>1.68</v>
      </c>
      <c r="U164" s="27">
        <v>20.6</v>
      </c>
      <c r="V164" s="21">
        <f t="shared" si="5"/>
        <v>2.0165673722891504</v>
      </c>
      <c r="W164" s="20">
        <f t="shared" si="4"/>
        <v>17.504999999999999</v>
      </c>
      <c r="X164" s="29">
        <v>2.17</v>
      </c>
      <c r="Y164" s="28">
        <v>3850</v>
      </c>
    </row>
    <row r="165" spans="2:25">
      <c r="B165" s="19" t="s">
        <v>54</v>
      </c>
      <c r="C165" s="27">
        <v>16.2</v>
      </c>
      <c r="D165" s="27">
        <v>18.100000000000001</v>
      </c>
      <c r="E165" s="25">
        <v>0.39</v>
      </c>
      <c r="F165" s="21">
        <v>7.53</v>
      </c>
      <c r="G165" s="25">
        <v>0.63</v>
      </c>
      <c r="H165" s="22">
        <v>1.03</v>
      </c>
      <c r="I165" s="23">
        <v>1.3125</v>
      </c>
      <c r="J165" s="24">
        <v>0.8125</v>
      </c>
      <c r="K165" s="27">
        <v>55</v>
      </c>
      <c r="L165" s="29">
        <v>5.98</v>
      </c>
      <c r="M165" s="27">
        <v>41.1</v>
      </c>
      <c r="N165" s="28">
        <v>890</v>
      </c>
      <c r="O165" s="27">
        <v>98.3</v>
      </c>
      <c r="P165" s="29">
        <v>7.41</v>
      </c>
      <c r="Q165" s="28">
        <v>112</v>
      </c>
      <c r="R165" s="27">
        <v>44.9</v>
      </c>
      <c r="S165" s="27">
        <v>11.9</v>
      </c>
      <c r="T165" s="29">
        <v>1.67</v>
      </c>
      <c r="U165" s="27">
        <v>18.5</v>
      </c>
      <c r="V165" s="21">
        <f t="shared" si="5"/>
        <v>1.9980592214460597</v>
      </c>
      <c r="W165" s="20">
        <f t="shared" si="4"/>
        <v>17.470000000000002</v>
      </c>
      <c r="X165" s="29">
        <v>1.66</v>
      </c>
      <c r="Y165" s="28">
        <v>3430</v>
      </c>
    </row>
    <row r="166" spans="2:25">
      <c r="B166" s="19" t="s">
        <v>55</v>
      </c>
      <c r="C166" s="27">
        <v>14.7</v>
      </c>
      <c r="D166" s="27">
        <v>18</v>
      </c>
      <c r="E166" s="25">
        <v>0.35499999999999998</v>
      </c>
      <c r="F166" s="21">
        <v>7.5</v>
      </c>
      <c r="G166" s="25">
        <v>0.56999999999999995</v>
      </c>
      <c r="H166" s="30">
        <v>0.97199999999999998</v>
      </c>
      <c r="I166" s="23">
        <v>1.25</v>
      </c>
      <c r="J166" s="24">
        <v>0.8125</v>
      </c>
      <c r="K166" s="27">
        <v>50</v>
      </c>
      <c r="L166" s="29">
        <v>6.57</v>
      </c>
      <c r="M166" s="27">
        <v>45.2</v>
      </c>
      <c r="N166" s="28">
        <v>800</v>
      </c>
      <c r="O166" s="27">
        <v>88.9</v>
      </c>
      <c r="P166" s="29">
        <v>7.38</v>
      </c>
      <c r="Q166" s="28">
        <v>101</v>
      </c>
      <c r="R166" s="27">
        <v>40.1</v>
      </c>
      <c r="S166" s="27">
        <v>10.7</v>
      </c>
      <c r="T166" s="29">
        <v>1.65</v>
      </c>
      <c r="U166" s="27">
        <v>16.600000000000001</v>
      </c>
      <c r="V166" s="21">
        <f t="shared" si="5"/>
        <v>1.9817716372275571</v>
      </c>
      <c r="W166" s="20">
        <f t="shared" si="4"/>
        <v>17.43</v>
      </c>
      <c r="X166" s="29">
        <v>1.24</v>
      </c>
      <c r="Y166" s="28">
        <v>3040</v>
      </c>
    </row>
    <row r="167" spans="2:25">
      <c r="B167" s="19" t="s">
        <v>56</v>
      </c>
      <c r="C167" s="27">
        <v>13.5</v>
      </c>
      <c r="D167" s="27">
        <v>18.100000000000001</v>
      </c>
      <c r="E167" s="25">
        <v>0.36</v>
      </c>
      <c r="F167" s="21">
        <v>6.06</v>
      </c>
      <c r="G167" s="25">
        <v>0.60499999999999998</v>
      </c>
      <c r="H167" s="22">
        <v>1.01</v>
      </c>
      <c r="I167" s="23">
        <v>1.25</v>
      </c>
      <c r="J167" s="24">
        <v>0.8125</v>
      </c>
      <c r="K167" s="27">
        <v>46</v>
      </c>
      <c r="L167" s="29">
        <v>5.01</v>
      </c>
      <c r="M167" s="27">
        <v>44.6</v>
      </c>
      <c r="N167" s="28">
        <v>712</v>
      </c>
      <c r="O167" s="27">
        <v>78.8</v>
      </c>
      <c r="P167" s="29">
        <v>7.25</v>
      </c>
      <c r="Q167" s="27">
        <v>90.7</v>
      </c>
      <c r="R167" s="27">
        <v>22.5</v>
      </c>
      <c r="S167" s="29">
        <v>7.43</v>
      </c>
      <c r="T167" s="29">
        <v>1.29</v>
      </c>
      <c r="U167" s="27">
        <v>11.7</v>
      </c>
      <c r="V167" s="21">
        <f t="shared" si="5"/>
        <v>1.5800274516066835</v>
      </c>
      <c r="W167" s="20">
        <f t="shared" si="4"/>
        <v>17.495000000000001</v>
      </c>
      <c r="X167" s="29">
        <v>1.22</v>
      </c>
      <c r="Y167" s="28">
        <v>1720</v>
      </c>
    </row>
    <row r="168" spans="2:25">
      <c r="B168" s="19" t="s">
        <v>57</v>
      </c>
      <c r="C168" s="27">
        <v>11.8</v>
      </c>
      <c r="D168" s="27">
        <v>17.899999999999999</v>
      </c>
      <c r="E168" s="25">
        <v>0.315</v>
      </c>
      <c r="F168" s="21">
        <v>6.02</v>
      </c>
      <c r="G168" s="25">
        <v>0.52500000000000002</v>
      </c>
      <c r="H168" s="30">
        <v>0.92700000000000005</v>
      </c>
      <c r="I168" s="23">
        <v>1.1875</v>
      </c>
      <c r="J168" s="24">
        <v>0.8125</v>
      </c>
      <c r="K168" s="27">
        <v>40</v>
      </c>
      <c r="L168" s="29">
        <v>5.73</v>
      </c>
      <c r="M168" s="27">
        <v>50.9</v>
      </c>
      <c r="N168" s="28">
        <v>612</v>
      </c>
      <c r="O168" s="27">
        <v>68.400000000000006</v>
      </c>
      <c r="P168" s="29">
        <v>7.21</v>
      </c>
      <c r="Q168" s="27">
        <v>78.400000000000006</v>
      </c>
      <c r="R168" s="27">
        <v>19.100000000000001</v>
      </c>
      <c r="S168" s="29">
        <v>6.35</v>
      </c>
      <c r="T168" s="29">
        <v>1.27</v>
      </c>
      <c r="U168" s="27">
        <v>10</v>
      </c>
      <c r="V168" s="21">
        <f t="shared" si="5"/>
        <v>1.5571158088901602</v>
      </c>
      <c r="W168" s="20">
        <f t="shared" si="4"/>
        <v>17.375</v>
      </c>
      <c r="X168" s="31">
        <v>0.81</v>
      </c>
      <c r="Y168" s="28">
        <v>1440</v>
      </c>
    </row>
    <row r="169" spans="2:25">
      <c r="B169" s="19" t="s">
        <v>58</v>
      </c>
      <c r="C169" s="27">
        <v>10.3</v>
      </c>
      <c r="D169" s="27">
        <v>17.7</v>
      </c>
      <c r="E169" s="25">
        <v>0.3</v>
      </c>
      <c r="F169" s="21">
        <v>6</v>
      </c>
      <c r="G169" s="25">
        <v>0.42499999999999999</v>
      </c>
      <c r="H169" s="30">
        <v>0.82699999999999996</v>
      </c>
      <c r="I169" s="23">
        <v>1.125</v>
      </c>
      <c r="J169" s="24">
        <v>0.75</v>
      </c>
      <c r="K169" s="27">
        <v>35</v>
      </c>
      <c r="L169" s="29">
        <v>7.06</v>
      </c>
      <c r="M169" s="27">
        <v>53.5</v>
      </c>
      <c r="N169" s="28">
        <v>510</v>
      </c>
      <c r="O169" s="27">
        <v>57.6</v>
      </c>
      <c r="P169" s="29">
        <v>7.04</v>
      </c>
      <c r="Q169" s="27">
        <v>66.5</v>
      </c>
      <c r="R169" s="27">
        <v>15.3</v>
      </c>
      <c r="S169" s="29">
        <v>5.12</v>
      </c>
      <c r="T169" s="29">
        <v>1.22</v>
      </c>
      <c r="U169" s="29">
        <v>8.06</v>
      </c>
      <c r="V169" s="21">
        <f t="shared" si="5"/>
        <v>1.514215992926673</v>
      </c>
      <c r="W169" s="20">
        <f t="shared" si="4"/>
        <v>17.274999999999999</v>
      </c>
      <c r="X169" s="31">
        <v>0.50600000000000001</v>
      </c>
      <c r="Y169" s="28">
        <v>1140</v>
      </c>
    </row>
    <row r="170" spans="2:25">
      <c r="B170" s="19" t="s">
        <v>59</v>
      </c>
      <c r="C170" s="27">
        <v>29.5</v>
      </c>
      <c r="D170" s="27">
        <v>17</v>
      </c>
      <c r="E170" s="25">
        <v>0.58499999999999996</v>
      </c>
      <c r="F170" s="20">
        <v>10.4</v>
      </c>
      <c r="G170" s="25">
        <v>0.98499999999999999</v>
      </c>
      <c r="H170" s="22">
        <v>1.39</v>
      </c>
      <c r="I170" s="23">
        <v>1.875</v>
      </c>
      <c r="J170" s="24">
        <v>1.125</v>
      </c>
      <c r="K170" s="28">
        <v>100</v>
      </c>
      <c r="L170" s="29">
        <v>5.29</v>
      </c>
      <c r="M170" s="27">
        <v>24.3</v>
      </c>
      <c r="N170" s="28">
        <v>1490</v>
      </c>
      <c r="O170" s="28">
        <v>175</v>
      </c>
      <c r="P170" s="29">
        <v>7.1</v>
      </c>
      <c r="Q170" s="28">
        <v>198</v>
      </c>
      <c r="R170" s="28">
        <v>186</v>
      </c>
      <c r="S170" s="27">
        <v>35.700000000000003</v>
      </c>
      <c r="T170" s="29">
        <v>2.5099999999999998</v>
      </c>
      <c r="U170" s="27">
        <v>54.9</v>
      </c>
      <c r="V170" s="21">
        <f t="shared" si="5"/>
        <v>2.9157209145253811</v>
      </c>
      <c r="W170" s="20">
        <f t="shared" si="4"/>
        <v>16.015000000000001</v>
      </c>
      <c r="X170" s="29">
        <v>7.73</v>
      </c>
      <c r="Y170" s="28">
        <v>11900</v>
      </c>
    </row>
    <row r="171" spans="2:25">
      <c r="B171" s="19" t="s">
        <v>60</v>
      </c>
      <c r="C171" s="27">
        <v>26.2</v>
      </c>
      <c r="D171" s="27">
        <v>16.8</v>
      </c>
      <c r="E171" s="25">
        <v>0.52500000000000002</v>
      </c>
      <c r="F171" s="20">
        <v>10.4</v>
      </c>
      <c r="G171" s="25">
        <v>0.875</v>
      </c>
      <c r="H171" s="22">
        <v>1.28</v>
      </c>
      <c r="I171" s="23">
        <v>1.75</v>
      </c>
      <c r="J171" s="24">
        <v>1.0625</v>
      </c>
      <c r="K171" s="27">
        <v>89</v>
      </c>
      <c r="L171" s="29">
        <v>5.92</v>
      </c>
      <c r="M171" s="27">
        <v>27</v>
      </c>
      <c r="N171" s="28">
        <v>1300</v>
      </c>
      <c r="O171" s="28">
        <v>155</v>
      </c>
      <c r="P171" s="29">
        <v>7.05</v>
      </c>
      <c r="Q171" s="28">
        <v>175</v>
      </c>
      <c r="R171" s="28">
        <v>163</v>
      </c>
      <c r="S171" s="27">
        <v>31.4</v>
      </c>
      <c r="T171" s="29">
        <v>2.4900000000000002</v>
      </c>
      <c r="U171" s="27">
        <v>48.1</v>
      </c>
      <c r="V171" s="21">
        <f t="shared" si="5"/>
        <v>2.8842380036645712</v>
      </c>
      <c r="W171" s="20">
        <f t="shared" si="4"/>
        <v>15.925000000000001</v>
      </c>
      <c r="X171" s="29">
        <v>5.45</v>
      </c>
      <c r="Y171" s="28">
        <v>10200</v>
      </c>
    </row>
    <row r="172" spans="2:25">
      <c r="B172" s="19" t="s">
        <v>61</v>
      </c>
      <c r="C172" s="27">
        <v>22.6</v>
      </c>
      <c r="D172" s="27">
        <v>16.5</v>
      </c>
      <c r="E172" s="25">
        <v>0.45500000000000002</v>
      </c>
      <c r="F172" s="20">
        <v>10.3</v>
      </c>
      <c r="G172" s="25">
        <v>0.76</v>
      </c>
      <c r="H172" s="22">
        <v>1.1599999999999999</v>
      </c>
      <c r="I172" s="23">
        <v>1.625</v>
      </c>
      <c r="J172" s="24">
        <v>1.0625</v>
      </c>
      <c r="K172" s="27">
        <v>77</v>
      </c>
      <c r="L172" s="29">
        <v>6.77</v>
      </c>
      <c r="M172" s="27">
        <v>31.2</v>
      </c>
      <c r="N172" s="28">
        <v>1110</v>
      </c>
      <c r="O172" s="28">
        <v>134</v>
      </c>
      <c r="P172" s="29">
        <v>7</v>
      </c>
      <c r="Q172" s="28">
        <v>150</v>
      </c>
      <c r="R172" s="28">
        <v>138</v>
      </c>
      <c r="S172" s="27">
        <v>26.9</v>
      </c>
      <c r="T172" s="29">
        <v>2.4700000000000002</v>
      </c>
      <c r="U172" s="27">
        <v>41.1</v>
      </c>
      <c r="V172" s="21">
        <f t="shared" si="5"/>
        <v>2.8504646755940883</v>
      </c>
      <c r="W172" s="20">
        <f t="shared" si="4"/>
        <v>15.74</v>
      </c>
      <c r="X172" s="29">
        <v>3.57</v>
      </c>
      <c r="Y172" s="28">
        <v>8590</v>
      </c>
    </row>
    <row r="173" spans="2:25">
      <c r="B173" s="19" t="s">
        <v>62</v>
      </c>
      <c r="C173" s="27">
        <v>19.7</v>
      </c>
      <c r="D173" s="27">
        <v>16.3</v>
      </c>
      <c r="E173" s="25">
        <v>0.39500000000000002</v>
      </c>
      <c r="F173" s="20">
        <v>10.199999999999999</v>
      </c>
      <c r="G173" s="25">
        <v>0.66500000000000004</v>
      </c>
      <c r="H173" s="22">
        <v>1.07</v>
      </c>
      <c r="I173" s="23">
        <v>1.5625</v>
      </c>
      <c r="J173" s="24">
        <v>1</v>
      </c>
      <c r="K173" s="27">
        <v>67</v>
      </c>
      <c r="L173" s="29">
        <v>7.7</v>
      </c>
      <c r="M173" s="27">
        <v>35.9</v>
      </c>
      <c r="N173" s="28">
        <v>954</v>
      </c>
      <c r="O173" s="28">
        <v>117</v>
      </c>
      <c r="P173" s="29">
        <v>6.96</v>
      </c>
      <c r="Q173" s="28">
        <v>130</v>
      </c>
      <c r="R173" s="28">
        <v>119</v>
      </c>
      <c r="S173" s="27">
        <v>23.2</v>
      </c>
      <c r="T173" s="29">
        <v>2.46</v>
      </c>
      <c r="U173" s="27">
        <v>35.5</v>
      </c>
      <c r="V173" s="21">
        <f t="shared" si="5"/>
        <v>2.8224387400563349</v>
      </c>
      <c r="W173" s="20">
        <f t="shared" si="4"/>
        <v>15.635000000000002</v>
      </c>
      <c r="X173" s="29">
        <v>2.39</v>
      </c>
      <c r="Y173" s="28">
        <v>7300</v>
      </c>
    </row>
    <row r="174" spans="2:25">
      <c r="B174" s="19" t="s">
        <v>63</v>
      </c>
      <c r="C174" s="27">
        <v>16.8</v>
      </c>
      <c r="D174" s="27">
        <v>16.399999999999999</v>
      </c>
      <c r="E174" s="25">
        <v>0.43</v>
      </c>
      <c r="F174" s="21">
        <v>7.12</v>
      </c>
      <c r="G174" s="25">
        <v>0.71499999999999997</v>
      </c>
      <c r="H174" s="22">
        <v>1.1200000000000001</v>
      </c>
      <c r="I174" s="23">
        <v>1.375</v>
      </c>
      <c r="J174" s="24">
        <v>0.875</v>
      </c>
      <c r="K174" s="27">
        <v>57</v>
      </c>
      <c r="L174" s="29">
        <v>4.9800000000000004</v>
      </c>
      <c r="M174" s="27">
        <v>33</v>
      </c>
      <c r="N174" s="28">
        <v>758</v>
      </c>
      <c r="O174" s="27">
        <v>92.2</v>
      </c>
      <c r="P174" s="29">
        <v>6.72</v>
      </c>
      <c r="Q174" s="28">
        <v>105</v>
      </c>
      <c r="R174" s="27">
        <v>43.1</v>
      </c>
      <c r="S174" s="27">
        <v>12.1</v>
      </c>
      <c r="T174" s="29">
        <v>1.6</v>
      </c>
      <c r="U174" s="27">
        <v>18.899999999999999</v>
      </c>
      <c r="V174" s="21">
        <f t="shared" si="5"/>
        <v>1.9163475074820968</v>
      </c>
      <c r="W174" s="20">
        <f t="shared" si="4"/>
        <v>15.684999999999999</v>
      </c>
      <c r="X174" s="29">
        <v>2.2200000000000002</v>
      </c>
      <c r="Y174" s="28">
        <v>2660</v>
      </c>
    </row>
    <row r="175" spans="2:25">
      <c r="B175" s="19" t="s">
        <v>64</v>
      </c>
      <c r="C175" s="27">
        <v>14.7</v>
      </c>
      <c r="D175" s="27">
        <v>16.3</v>
      </c>
      <c r="E175" s="25">
        <v>0.38</v>
      </c>
      <c r="F175" s="21">
        <v>7.07</v>
      </c>
      <c r="G175" s="25">
        <v>0.63</v>
      </c>
      <c r="H175" s="22">
        <v>1.03</v>
      </c>
      <c r="I175" s="23">
        <v>1.3125</v>
      </c>
      <c r="J175" s="24">
        <v>0.8125</v>
      </c>
      <c r="K175" s="27">
        <v>50</v>
      </c>
      <c r="L175" s="29">
        <v>5.61</v>
      </c>
      <c r="M175" s="27">
        <v>37.4</v>
      </c>
      <c r="N175" s="28">
        <v>659</v>
      </c>
      <c r="O175" s="27">
        <v>81</v>
      </c>
      <c r="P175" s="29">
        <v>6.68</v>
      </c>
      <c r="Q175" s="27">
        <v>92</v>
      </c>
      <c r="R175" s="27">
        <v>37.200000000000003</v>
      </c>
      <c r="S175" s="27">
        <v>10.5</v>
      </c>
      <c r="T175" s="29">
        <v>1.59</v>
      </c>
      <c r="U175" s="27">
        <v>16.3</v>
      </c>
      <c r="V175" s="21">
        <f t="shared" si="5"/>
        <v>1.8940859816697688</v>
      </c>
      <c r="W175" s="20">
        <f t="shared" si="4"/>
        <v>15.67</v>
      </c>
      <c r="X175" s="29">
        <v>1.52</v>
      </c>
      <c r="Y175" s="28">
        <v>2270</v>
      </c>
    </row>
    <row r="176" spans="2:25">
      <c r="B176" s="19" t="s">
        <v>65</v>
      </c>
      <c r="C176" s="27">
        <v>13.3</v>
      </c>
      <c r="D176" s="27">
        <v>16.100000000000001</v>
      </c>
      <c r="E176" s="25">
        <v>0.34499999999999997</v>
      </c>
      <c r="F176" s="21">
        <v>7.04</v>
      </c>
      <c r="G176" s="25">
        <v>0.56499999999999995</v>
      </c>
      <c r="H176" s="30">
        <v>0.96699999999999997</v>
      </c>
      <c r="I176" s="23">
        <v>1.25</v>
      </c>
      <c r="J176" s="24">
        <v>0.8125</v>
      </c>
      <c r="K176" s="27">
        <v>45</v>
      </c>
      <c r="L176" s="29">
        <v>6.23</v>
      </c>
      <c r="M176" s="27">
        <v>41.1</v>
      </c>
      <c r="N176" s="28">
        <v>586</v>
      </c>
      <c r="O176" s="27">
        <v>72.7</v>
      </c>
      <c r="P176" s="29">
        <v>6.65</v>
      </c>
      <c r="Q176" s="27">
        <v>82.3</v>
      </c>
      <c r="R176" s="27">
        <v>32.799999999999997</v>
      </c>
      <c r="S176" s="29">
        <v>9.34</v>
      </c>
      <c r="T176" s="29">
        <v>1.57</v>
      </c>
      <c r="U176" s="27">
        <v>14.5</v>
      </c>
      <c r="V176" s="21">
        <f t="shared" si="5"/>
        <v>1.8746255184983172</v>
      </c>
      <c r="W176" s="20">
        <f t="shared" si="4"/>
        <v>15.535000000000002</v>
      </c>
      <c r="X176" s="29">
        <v>1.1100000000000001</v>
      </c>
      <c r="Y176" s="28">
        <v>1990</v>
      </c>
    </row>
    <row r="177" spans="2:25">
      <c r="B177" s="19" t="s">
        <v>66</v>
      </c>
      <c r="C177" s="27">
        <v>11.8</v>
      </c>
      <c r="D177" s="27">
        <v>16</v>
      </c>
      <c r="E177" s="25">
        <v>0.30499999999999999</v>
      </c>
      <c r="F177" s="21">
        <v>7</v>
      </c>
      <c r="G177" s="25">
        <v>0.505</v>
      </c>
      <c r="H177" s="30">
        <v>0.90700000000000003</v>
      </c>
      <c r="I177" s="23">
        <v>1.1875</v>
      </c>
      <c r="J177" s="24">
        <v>0.8125</v>
      </c>
      <c r="K177" s="27">
        <v>40</v>
      </c>
      <c r="L177" s="29">
        <v>6.93</v>
      </c>
      <c r="M177" s="27">
        <v>46.5</v>
      </c>
      <c r="N177" s="28">
        <v>518</v>
      </c>
      <c r="O177" s="27">
        <v>64.7</v>
      </c>
      <c r="P177" s="29">
        <v>6.63</v>
      </c>
      <c r="Q177" s="27">
        <v>73</v>
      </c>
      <c r="R177" s="27">
        <v>28.9</v>
      </c>
      <c r="S177" s="29">
        <v>8.25</v>
      </c>
      <c r="T177" s="29">
        <v>1.57</v>
      </c>
      <c r="U177" s="27">
        <v>12.7</v>
      </c>
      <c r="V177" s="21">
        <f t="shared" si="5"/>
        <v>1.8590190755939711</v>
      </c>
      <c r="W177" s="20">
        <f t="shared" si="4"/>
        <v>15.494999999999999</v>
      </c>
      <c r="X177" s="31">
        <v>0.79400000000000004</v>
      </c>
      <c r="Y177" s="28">
        <v>1730</v>
      </c>
    </row>
    <row r="178" spans="2:25">
      <c r="B178" s="19" t="s">
        <v>67</v>
      </c>
      <c r="C178" s="27">
        <v>10.6</v>
      </c>
      <c r="D178" s="27">
        <v>15.9</v>
      </c>
      <c r="E178" s="25">
        <v>0.29499999999999998</v>
      </c>
      <c r="F178" s="21">
        <v>6.99</v>
      </c>
      <c r="G178" s="25">
        <v>0.43</v>
      </c>
      <c r="H178" s="30">
        <v>0.83199999999999996</v>
      </c>
      <c r="I178" s="23">
        <v>1.125</v>
      </c>
      <c r="J178" s="24">
        <v>0.75</v>
      </c>
      <c r="K178" s="27">
        <v>36</v>
      </c>
      <c r="L178" s="29">
        <v>8.1199999999999992</v>
      </c>
      <c r="M178" s="27">
        <v>48.1</v>
      </c>
      <c r="N178" s="28">
        <v>448</v>
      </c>
      <c r="O178" s="27">
        <v>56.5</v>
      </c>
      <c r="P178" s="29">
        <v>6.51</v>
      </c>
      <c r="Q178" s="27">
        <v>64</v>
      </c>
      <c r="R178" s="27">
        <v>24.5</v>
      </c>
      <c r="S178" s="29">
        <v>7</v>
      </c>
      <c r="T178" s="29">
        <v>1.52</v>
      </c>
      <c r="U178" s="27">
        <v>10.8</v>
      </c>
      <c r="V178" s="21">
        <f t="shared" si="5"/>
        <v>1.8295973018188454</v>
      </c>
      <c r="W178" s="20">
        <f t="shared" si="4"/>
        <v>15.47</v>
      </c>
      <c r="X178" s="31">
        <v>0.54500000000000004</v>
      </c>
      <c r="Y178" s="28">
        <v>1460</v>
      </c>
    </row>
    <row r="179" spans="2:25">
      <c r="B179" s="19" t="s">
        <v>68</v>
      </c>
      <c r="C179" s="29">
        <v>9.1300000000000008</v>
      </c>
      <c r="D179" s="27">
        <v>15.9</v>
      </c>
      <c r="E179" s="25">
        <v>0.27500000000000002</v>
      </c>
      <c r="F179" s="21">
        <v>5.53</v>
      </c>
      <c r="G179" s="25">
        <v>0.44</v>
      </c>
      <c r="H179" s="30">
        <v>0.84199999999999997</v>
      </c>
      <c r="I179" s="23">
        <v>1.125</v>
      </c>
      <c r="J179" s="24">
        <v>0.75</v>
      </c>
      <c r="K179" s="27">
        <v>31</v>
      </c>
      <c r="L179" s="29">
        <v>6.28</v>
      </c>
      <c r="M179" s="27">
        <v>51.6</v>
      </c>
      <c r="N179" s="28">
        <v>375</v>
      </c>
      <c r="O179" s="27">
        <v>47.2</v>
      </c>
      <c r="P179" s="29">
        <v>6.41</v>
      </c>
      <c r="Q179" s="27">
        <v>54</v>
      </c>
      <c r="R179" s="27">
        <v>12.4</v>
      </c>
      <c r="S179" s="29">
        <v>4.49</v>
      </c>
      <c r="T179" s="29">
        <v>1.17</v>
      </c>
      <c r="U179" s="29">
        <v>7.03</v>
      </c>
      <c r="V179" s="21">
        <f t="shared" si="5"/>
        <v>1.4241165436533143</v>
      </c>
      <c r="W179" s="20">
        <f t="shared" si="4"/>
        <v>15.46</v>
      </c>
      <c r="X179" s="31">
        <v>0.46100000000000002</v>
      </c>
      <c r="Y179" s="28">
        <v>739</v>
      </c>
    </row>
    <row r="180" spans="2:25">
      <c r="B180" s="19" t="s">
        <v>69</v>
      </c>
      <c r="C180" s="29">
        <v>7.68</v>
      </c>
      <c r="D180" s="27">
        <v>15.7</v>
      </c>
      <c r="E180" s="25">
        <v>0.25</v>
      </c>
      <c r="F180" s="21">
        <v>5.5</v>
      </c>
      <c r="G180" s="25">
        <v>0.34499999999999997</v>
      </c>
      <c r="H180" s="30">
        <v>0.747</v>
      </c>
      <c r="I180" s="23">
        <v>1.0625</v>
      </c>
      <c r="J180" s="24">
        <v>0.75</v>
      </c>
      <c r="K180" s="27">
        <v>26</v>
      </c>
      <c r="L180" s="29">
        <v>7.97</v>
      </c>
      <c r="M180" s="27">
        <v>56.8</v>
      </c>
      <c r="N180" s="28">
        <v>301</v>
      </c>
      <c r="O180" s="27">
        <v>38.4</v>
      </c>
      <c r="P180" s="29">
        <v>6.26</v>
      </c>
      <c r="Q180" s="27">
        <v>44.2</v>
      </c>
      <c r="R180" s="29">
        <v>9.59</v>
      </c>
      <c r="S180" s="29">
        <v>3.49</v>
      </c>
      <c r="T180" s="29">
        <v>1.1200000000000001</v>
      </c>
      <c r="U180" s="29">
        <v>5.48</v>
      </c>
      <c r="V180" s="21">
        <f t="shared" si="5"/>
        <v>1.3845261141103304</v>
      </c>
      <c r="W180" s="20">
        <f t="shared" si="4"/>
        <v>15.354999999999999</v>
      </c>
      <c r="X180" s="31">
        <v>0.26200000000000001</v>
      </c>
      <c r="Y180" s="28">
        <v>565</v>
      </c>
    </row>
    <row r="181" spans="2:25">
      <c r="B181" s="19" t="s">
        <v>70</v>
      </c>
      <c r="C181" s="28">
        <v>215</v>
      </c>
      <c r="D181" s="27">
        <v>22.4</v>
      </c>
      <c r="E181" s="21">
        <v>3.07</v>
      </c>
      <c r="F181" s="20">
        <v>17.899999999999999</v>
      </c>
      <c r="G181" s="21">
        <v>4.91</v>
      </c>
      <c r="H181" s="22">
        <v>5.51</v>
      </c>
      <c r="I181" s="23">
        <v>6.1875</v>
      </c>
      <c r="J181" s="24">
        <v>2.75</v>
      </c>
      <c r="K181" s="28">
        <v>730</v>
      </c>
      <c r="L181" s="29">
        <v>1.82</v>
      </c>
      <c r="M181" s="29">
        <v>3.71</v>
      </c>
      <c r="N181" s="28">
        <v>14300</v>
      </c>
      <c r="O181" s="28">
        <v>1280</v>
      </c>
      <c r="P181" s="29">
        <v>8.17</v>
      </c>
      <c r="Q181" s="28">
        <v>1660</v>
      </c>
      <c r="R181" s="28">
        <v>4720</v>
      </c>
      <c r="S181" s="28">
        <v>527</v>
      </c>
      <c r="T181" s="29">
        <v>4.6900000000000004</v>
      </c>
      <c r="U181" s="28">
        <v>816</v>
      </c>
      <c r="V181" s="21">
        <f t="shared" si="5"/>
        <v>5.6827383128262614</v>
      </c>
      <c r="W181" s="20">
        <f t="shared" si="4"/>
        <v>17.489999999999998</v>
      </c>
      <c r="X181" s="28">
        <v>1450</v>
      </c>
      <c r="Y181" s="28">
        <v>362000</v>
      </c>
    </row>
    <row r="182" spans="2:25">
      <c r="B182" s="19" t="s">
        <v>71</v>
      </c>
      <c r="C182" s="28">
        <v>196</v>
      </c>
      <c r="D182" s="27">
        <v>21.6</v>
      </c>
      <c r="E182" s="21">
        <v>2.83</v>
      </c>
      <c r="F182" s="20">
        <v>17.7</v>
      </c>
      <c r="G182" s="21">
        <v>4.5199999999999996</v>
      </c>
      <c r="H182" s="22">
        <v>5.12</v>
      </c>
      <c r="I182" s="23">
        <v>5.8125</v>
      </c>
      <c r="J182" s="24">
        <v>2.625</v>
      </c>
      <c r="K182" s="28">
        <v>665</v>
      </c>
      <c r="L182" s="29">
        <v>1.95</v>
      </c>
      <c r="M182" s="29">
        <v>4.03</v>
      </c>
      <c r="N182" s="28">
        <v>12400</v>
      </c>
      <c r="O182" s="28">
        <v>1150</v>
      </c>
      <c r="P182" s="29">
        <v>7.98</v>
      </c>
      <c r="Q182" s="28">
        <v>1480</v>
      </c>
      <c r="R182" s="28">
        <v>4170</v>
      </c>
      <c r="S182" s="28">
        <v>472</v>
      </c>
      <c r="T182" s="29">
        <v>4.62</v>
      </c>
      <c r="U182" s="28">
        <v>730</v>
      </c>
      <c r="V182" s="21">
        <f t="shared" si="5"/>
        <v>5.5687799024856091</v>
      </c>
      <c r="W182" s="20">
        <f t="shared" si="4"/>
        <v>17.080000000000002</v>
      </c>
      <c r="X182" s="28">
        <v>1120</v>
      </c>
      <c r="Y182" s="28">
        <v>305000</v>
      </c>
    </row>
    <row r="183" spans="2:25">
      <c r="B183" s="19" t="s">
        <v>72</v>
      </c>
      <c r="C183" s="28">
        <v>178</v>
      </c>
      <c r="D183" s="27">
        <v>20.9</v>
      </c>
      <c r="E183" s="21">
        <v>2.6</v>
      </c>
      <c r="F183" s="20">
        <v>17.399999999999999</v>
      </c>
      <c r="G183" s="21">
        <v>4.16</v>
      </c>
      <c r="H183" s="22">
        <v>4.76</v>
      </c>
      <c r="I183" s="23">
        <v>5.4375</v>
      </c>
      <c r="J183" s="24">
        <v>2.5</v>
      </c>
      <c r="K183" s="28">
        <v>605</v>
      </c>
      <c r="L183" s="29">
        <v>2.09</v>
      </c>
      <c r="M183" s="29">
        <v>4.3899999999999997</v>
      </c>
      <c r="N183" s="28">
        <v>10800</v>
      </c>
      <c r="O183" s="28">
        <v>1040</v>
      </c>
      <c r="P183" s="29">
        <v>7.8</v>
      </c>
      <c r="Q183" s="28">
        <v>1320</v>
      </c>
      <c r="R183" s="28">
        <v>3680</v>
      </c>
      <c r="S183" s="28">
        <v>423</v>
      </c>
      <c r="T183" s="29">
        <v>4.55</v>
      </c>
      <c r="U183" s="28">
        <v>652</v>
      </c>
      <c r="V183" s="21">
        <f t="shared" si="5"/>
        <v>5.4431488585434353</v>
      </c>
      <c r="W183" s="20">
        <f t="shared" si="4"/>
        <v>16.739999999999998</v>
      </c>
      <c r="X183" s="28">
        <v>869</v>
      </c>
      <c r="Y183" s="28">
        <v>258000</v>
      </c>
    </row>
    <row r="184" spans="2:25">
      <c r="B184" s="19" t="s">
        <v>73</v>
      </c>
      <c r="C184" s="28">
        <v>162</v>
      </c>
      <c r="D184" s="27">
        <v>20.2</v>
      </c>
      <c r="E184" s="21">
        <v>2.38</v>
      </c>
      <c r="F184" s="20">
        <v>17.2</v>
      </c>
      <c r="G184" s="21">
        <v>3.82</v>
      </c>
      <c r="H184" s="22">
        <v>4.42</v>
      </c>
      <c r="I184" s="23">
        <v>5.125</v>
      </c>
      <c r="J184" s="24">
        <v>2.375</v>
      </c>
      <c r="K184" s="28">
        <v>550</v>
      </c>
      <c r="L184" s="29">
        <v>2.25</v>
      </c>
      <c r="M184" s="29">
        <v>4.79</v>
      </c>
      <c r="N184" s="28">
        <v>9430</v>
      </c>
      <c r="O184" s="28">
        <v>931</v>
      </c>
      <c r="P184" s="29">
        <v>7.63</v>
      </c>
      <c r="Q184" s="28">
        <v>1180</v>
      </c>
      <c r="R184" s="28">
        <v>3250</v>
      </c>
      <c r="S184" s="28">
        <v>378</v>
      </c>
      <c r="T184" s="29">
        <v>4.49</v>
      </c>
      <c r="U184" s="28">
        <v>583</v>
      </c>
      <c r="V184" s="21">
        <f t="shared" si="5"/>
        <v>5.3531206096990918</v>
      </c>
      <c r="W184" s="20">
        <f t="shared" si="4"/>
        <v>16.38</v>
      </c>
      <c r="X184" s="28">
        <v>669</v>
      </c>
      <c r="Y184" s="28">
        <v>219000</v>
      </c>
    </row>
    <row r="185" spans="2:25">
      <c r="B185" s="19" t="s">
        <v>74</v>
      </c>
      <c r="C185" s="28">
        <v>147</v>
      </c>
      <c r="D185" s="27">
        <v>19.600000000000001</v>
      </c>
      <c r="E185" s="21">
        <v>2.19</v>
      </c>
      <c r="F185" s="20">
        <v>17</v>
      </c>
      <c r="G185" s="21">
        <v>3.5</v>
      </c>
      <c r="H185" s="22">
        <v>4.0999999999999996</v>
      </c>
      <c r="I185" s="23">
        <v>4.8125</v>
      </c>
      <c r="J185" s="24">
        <v>2.3125</v>
      </c>
      <c r="K185" s="28">
        <v>500</v>
      </c>
      <c r="L185" s="29">
        <v>2.4300000000000002</v>
      </c>
      <c r="M185" s="29">
        <v>5.21</v>
      </c>
      <c r="N185" s="28">
        <v>8210</v>
      </c>
      <c r="O185" s="28">
        <v>838</v>
      </c>
      <c r="P185" s="29">
        <v>7.48</v>
      </c>
      <c r="Q185" s="28">
        <v>1050</v>
      </c>
      <c r="R185" s="28">
        <v>2880</v>
      </c>
      <c r="S185" s="28">
        <v>339</v>
      </c>
      <c r="T185" s="29">
        <v>4.43</v>
      </c>
      <c r="U185" s="28">
        <v>522</v>
      </c>
      <c r="V185" s="21">
        <f t="shared" si="5"/>
        <v>5.2624322088702673</v>
      </c>
      <c r="W185" s="20">
        <f t="shared" si="4"/>
        <v>16.100000000000001</v>
      </c>
      <c r="X185" s="28">
        <v>514</v>
      </c>
      <c r="Y185" s="28">
        <v>187000</v>
      </c>
    </row>
    <row r="186" spans="2:25">
      <c r="B186" s="19" t="s">
        <v>75</v>
      </c>
      <c r="C186" s="28">
        <v>134</v>
      </c>
      <c r="D186" s="27">
        <v>19</v>
      </c>
      <c r="E186" s="21">
        <v>2.02</v>
      </c>
      <c r="F186" s="20">
        <v>16.8</v>
      </c>
      <c r="G186" s="21">
        <v>3.21</v>
      </c>
      <c r="H186" s="22">
        <v>3.81</v>
      </c>
      <c r="I186" s="23">
        <v>4.5</v>
      </c>
      <c r="J186" s="24">
        <v>2.25</v>
      </c>
      <c r="K186" s="28">
        <v>455</v>
      </c>
      <c r="L186" s="29">
        <v>2.62</v>
      </c>
      <c r="M186" s="29">
        <v>5.66</v>
      </c>
      <c r="N186" s="28">
        <v>7190</v>
      </c>
      <c r="O186" s="28">
        <v>756</v>
      </c>
      <c r="P186" s="29">
        <v>7.33</v>
      </c>
      <c r="Q186" s="28">
        <v>936</v>
      </c>
      <c r="R186" s="28">
        <v>2560</v>
      </c>
      <c r="S186" s="28">
        <v>304</v>
      </c>
      <c r="T186" s="29">
        <v>4.38</v>
      </c>
      <c r="U186" s="28">
        <v>468</v>
      </c>
      <c r="V186" s="21">
        <f t="shared" si="5"/>
        <v>5.1740317481173195</v>
      </c>
      <c r="W186" s="20">
        <f t="shared" si="4"/>
        <v>15.79</v>
      </c>
      <c r="X186" s="28">
        <v>395</v>
      </c>
      <c r="Y186" s="28">
        <v>160000</v>
      </c>
    </row>
    <row r="187" spans="2:25">
      <c r="B187" s="19" t="s">
        <v>76</v>
      </c>
      <c r="C187" s="28">
        <v>125</v>
      </c>
      <c r="D187" s="27">
        <v>18.7</v>
      </c>
      <c r="E187" s="21">
        <v>1.88</v>
      </c>
      <c r="F187" s="20">
        <v>16.7</v>
      </c>
      <c r="G187" s="21">
        <v>3.04</v>
      </c>
      <c r="H187" s="22">
        <v>3.63</v>
      </c>
      <c r="I187" s="23">
        <v>4.3125</v>
      </c>
      <c r="J187" s="24">
        <v>2.125</v>
      </c>
      <c r="K187" s="28">
        <v>426</v>
      </c>
      <c r="L187" s="29">
        <v>2.75</v>
      </c>
      <c r="M187" s="29">
        <v>6.08</v>
      </c>
      <c r="N187" s="28">
        <v>6600</v>
      </c>
      <c r="O187" s="28">
        <v>706</v>
      </c>
      <c r="P187" s="29">
        <v>7.26</v>
      </c>
      <c r="Q187" s="28">
        <v>869</v>
      </c>
      <c r="R187" s="28">
        <v>2360</v>
      </c>
      <c r="S187" s="28">
        <v>283</v>
      </c>
      <c r="T187" s="29">
        <v>4.34</v>
      </c>
      <c r="U187" s="28">
        <v>434</v>
      </c>
      <c r="V187" s="21">
        <f t="shared" si="5"/>
        <v>5.1099455592811163</v>
      </c>
      <c r="W187" s="20">
        <f t="shared" si="4"/>
        <v>15.66</v>
      </c>
      <c r="X187" s="28">
        <v>331</v>
      </c>
      <c r="Y187" s="28">
        <v>144000</v>
      </c>
    </row>
    <row r="188" spans="2:25">
      <c r="B188" s="19" t="s">
        <v>77</v>
      </c>
      <c r="C188" s="28">
        <v>117</v>
      </c>
      <c r="D188" s="27">
        <v>18.3</v>
      </c>
      <c r="E188" s="21">
        <v>1.77</v>
      </c>
      <c r="F188" s="20">
        <v>16.600000000000001</v>
      </c>
      <c r="G188" s="21">
        <v>2.85</v>
      </c>
      <c r="H188" s="22">
        <v>3.44</v>
      </c>
      <c r="I188" s="23">
        <v>4.125</v>
      </c>
      <c r="J188" s="24">
        <v>2.125</v>
      </c>
      <c r="K188" s="28">
        <v>398</v>
      </c>
      <c r="L188" s="29">
        <v>2.92</v>
      </c>
      <c r="M188" s="29">
        <v>6.44</v>
      </c>
      <c r="N188" s="28">
        <v>6000</v>
      </c>
      <c r="O188" s="28">
        <v>656</v>
      </c>
      <c r="P188" s="29">
        <v>7.16</v>
      </c>
      <c r="Q188" s="28">
        <v>801</v>
      </c>
      <c r="R188" s="28">
        <v>2170</v>
      </c>
      <c r="S188" s="28">
        <v>262</v>
      </c>
      <c r="T188" s="29">
        <v>4.3099999999999996</v>
      </c>
      <c r="U188" s="28">
        <v>402</v>
      </c>
      <c r="V188" s="21">
        <f t="shared" si="5"/>
        <v>5.0502216731519454</v>
      </c>
      <c r="W188" s="20">
        <f t="shared" si="4"/>
        <v>15.450000000000001</v>
      </c>
      <c r="X188" s="28">
        <v>273</v>
      </c>
      <c r="Y188" s="28">
        <v>129000</v>
      </c>
    </row>
    <row r="189" spans="2:25">
      <c r="B189" s="19" t="s">
        <v>78</v>
      </c>
      <c r="C189" s="28">
        <v>109</v>
      </c>
      <c r="D189" s="27">
        <v>17.899999999999999</v>
      </c>
      <c r="E189" s="21">
        <v>1.66</v>
      </c>
      <c r="F189" s="20">
        <v>16.5</v>
      </c>
      <c r="G189" s="21">
        <v>2.66</v>
      </c>
      <c r="H189" s="22">
        <v>3.26</v>
      </c>
      <c r="I189" s="23">
        <v>3.9375</v>
      </c>
      <c r="J189" s="24">
        <v>2.0625</v>
      </c>
      <c r="K189" s="28">
        <v>370</v>
      </c>
      <c r="L189" s="29">
        <v>3.1</v>
      </c>
      <c r="M189" s="29">
        <v>6.89</v>
      </c>
      <c r="N189" s="28">
        <v>5440</v>
      </c>
      <c r="O189" s="28">
        <v>607</v>
      </c>
      <c r="P189" s="29">
        <v>7.07</v>
      </c>
      <c r="Q189" s="28">
        <v>736</v>
      </c>
      <c r="R189" s="28">
        <v>1990</v>
      </c>
      <c r="S189" s="28">
        <v>241</v>
      </c>
      <c r="T189" s="29">
        <v>4.2699999999999996</v>
      </c>
      <c r="U189" s="28">
        <v>370</v>
      </c>
      <c r="V189" s="21">
        <f t="shared" si="5"/>
        <v>5.0030336148493895</v>
      </c>
      <c r="W189" s="20">
        <f t="shared" si="4"/>
        <v>15.239999999999998</v>
      </c>
      <c r="X189" s="28">
        <v>222</v>
      </c>
      <c r="Y189" s="28">
        <v>116000</v>
      </c>
    </row>
    <row r="190" spans="2:25">
      <c r="B190" s="19" t="s">
        <v>79</v>
      </c>
      <c r="C190" s="28">
        <v>101</v>
      </c>
      <c r="D190" s="27">
        <v>17.5</v>
      </c>
      <c r="E190" s="21">
        <v>1.54</v>
      </c>
      <c r="F190" s="20">
        <v>16.399999999999999</v>
      </c>
      <c r="G190" s="21">
        <v>2.4700000000000002</v>
      </c>
      <c r="H190" s="22">
        <v>3.07</v>
      </c>
      <c r="I190" s="23">
        <v>3.75</v>
      </c>
      <c r="J190" s="24">
        <v>2</v>
      </c>
      <c r="K190" s="28">
        <v>342</v>
      </c>
      <c r="L190" s="29">
        <v>3.31</v>
      </c>
      <c r="M190" s="29">
        <v>7.41</v>
      </c>
      <c r="N190" s="28">
        <v>4900</v>
      </c>
      <c r="O190" s="28">
        <v>558</v>
      </c>
      <c r="P190" s="29">
        <v>6.98</v>
      </c>
      <c r="Q190" s="28">
        <v>672</v>
      </c>
      <c r="R190" s="28">
        <v>1810</v>
      </c>
      <c r="S190" s="28">
        <v>221</v>
      </c>
      <c r="T190" s="29">
        <v>4.24</v>
      </c>
      <c r="U190" s="28">
        <v>338</v>
      </c>
      <c r="V190" s="21">
        <f t="shared" si="5"/>
        <v>4.9466576024332989</v>
      </c>
      <c r="W190" s="20">
        <f t="shared" si="4"/>
        <v>15.03</v>
      </c>
      <c r="X190" s="28">
        <v>178</v>
      </c>
      <c r="Y190" s="28">
        <v>103000</v>
      </c>
    </row>
    <row r="191" spans="2:25">
      <c r="B191" s="19" t="s">
        <v>80</v>
      </c>
      <c r="C191" s="27">
        <v>91.4</v>
      </c>
      <c r="D191" s="27">
        <v>17.100000000000001</v>
      </c>
      <c r="E191" s="21">
        <v>1.41</v>
      </c>
      <c r="F191" s="20">
        <v>16.2</v>
      </c>
      <c r="G191" s="21">
        <v>2.2599999999999998</v>
      </c>
      <c r="H191" s="22">
        <v>2.86</v>
      </c>
      <c r="I191" s="23">
        <v>3.5625</v>
      </c>
      <c r="J191" s="24">
        <v>1.9375</v>
      </c>
      <c r="K191" s="28">
        <v>311</v>
      </c>
      <c r="L191" s="29">
        <v>3.59</v>
      </c>
      <c r="M191" s="29">
        <v>8.09</v>
      </c>
      <c r="N191" s="28">
        <v>4330</v>
      </c>
      <c r="O191" s="28">
        <v>506</v>
      </c>
      <c r="P191" s="29">
        <v>6.88</v>
      </c>
      <c r="Q191" s="28">
        <v>603</v>
      </c>
      <c r="R191" s="28">
        <v>1610</v>
      </c>
      <c r="S191" s="28">
        <v>199</v>
      </c>
      <c r="T191" s="29">
        <v>4.2</v>
      </c>
      <c r="U191" s="28">
        <v>304</v>
      </c>
      <c r="V191" s="21">
        <f t="shared" si="5"/>
        <v>4.8651993113478964</v>
      </c>
      <c r="W191" s="20">
        <f t="shared" si="4"/>
        <v>14.840000000000002</v>
      </c>
      <c r="X191" s="28">
        <v>136</v>
      </c>
      <c r="Y191" s="28">
        <v>89100</v>
      </c>
    </row>
    <row r="192" spans="2:25">
      <c r="B192" s="19" t="s">
        <v>81</v>
      </c>
      <c r="C192" s="27">
        <v>83.3</v>
      </c>
      <c r="D192" s="27">
        <v>16.7</v>
      </c>
      <c r="E192" s="21">
        <v>1.29</v>
      </c>
      <c r="F192" s="20">
        <v>16.100000000000001</v>
      </c>
      <c r="G192" s="21">
        <v>2.0699999999999998</v>
      </c>
      <c r="H192" s="22">
        <v>2.67</v>
      </c>
      <c r="I192" s="23">
        <v>3.375</v>
      </c>
      <c r="J192" s="24">
        <v>1.875</v>
      </c>
      <c r="K192" s="28">
        <v>283</v>
      </c>
      <c r="L192" s="29">
        <v>3.89</v>
      </c>
      <c r="M192" s="29">
        <v>8.84</v>
      </c>
      <c r="N192" s="28">
        <v>3840</v>
      </c>
      <c r="O192" s="28">
        <v>459</v>
      </c>
      <c r="P192" s="29">
        <v>6.79</v>
      </c>
      <c r="Q192" s="28">
        <v>542</v>
      </c>
      <c r="R192" s="28">
        <v>1440</v>
      </c>
      <c r="S192" s="28">
        <v>179</v>
      </c>
      <c r="T192" s="29">
        <v>4.17</v>
      </c>
      <c r="U192" s="28">
        <v>274</v>
      </c>
      <c r="V192" s="21">
        <f t="shared" si="5"/>
        <v>4.8005338342622901</v>
      </c>
      <c r="W192" s="20">
        <f t="shared" si="4"/>
        <v>14.629999999999999</v>
      </c>
      <c r="X192" s="28">
        <v>104</v>
      </c>
      <c r="Y192" s="28">
        <v>77700</v>
      </c>
    </row>
    <row r="193" spans="2:25">
      <c r="B193" s="19" t="s">
        <v>82</v>
      </c>
      <c r="C193" s="27">
        <v>75.599999999999994</v>
      </c>
      <c r="D193" s="27">
        <v>16.399999999999999</v>
      </c>
      <c r="E193" s="21">
        <v>1.18</v>
      </c>
      <c r="F193" s="20">
        <v>16</v>
      </c>
      <c r="G193" s="21">
        <v>1.89</v>
      </c>
      <c r="H193" s="22">
        <v>2.4900000000000002</v>
      </c>
      <c r="I193" s="23">
        <v>3.1875</v>
      </c>
      <c r="J193" s="24">
        <v>1.8125</v>
      </c>
      <c r="K193" s="28">
        <v>257</v>
      </c>
      <c r="L193" s="29">
        <v>4.2300000000000004</v>
      </c>
      <c r="M193" s="29">
        <v>9.7100000000000009</v>
      </c>
      <c r="N193" s="28">
        <v>3400</v>
      </c>
      <c r="O193" s="28">
        <v>415</v>
      </c>
      <c r="P193" s="29">
        <v>6.71</v>
      </c>
      <c r="Q193" s="28">
        <v>487</v>
      </c>
      <c r="R193" s="28">
        <v>1290</v>
      </c>
      <c r="S193" s="28">
        <v>161</v>
      </c>
      <c r="T193" s="29">
        <v>4.13</v>
      </c>
      <c r="U193" s="28">
        <v>246</v>
      </c>
      <c r="V193" s="21">
        <f t="shared" si="5"/>
        <v>4.7471264766539258</v>
      </c>
      <c r="W193" s="20">
        <f t="shared" si="4"/>
        <v>14.509999999999998</v>
      </c>
      <c r="X193" s="27">
        <v>79.099999999999994</v>
      </c>
      <c r="Y193" s="28">
        <v>67800</v>
      </c>
    </row>
    <row r="194" spans="2:25">
      <c r="B194" s="19" t="s">
        <v>83</v>
      </c>
      <c r="C194" s="27">
        <v>68.5</v>
      </c>
      <c r="D194" s="27">
        <v>16</v>
      </c>
      <c r="E194" s="21">
        <v>1.07</v>
      </c>
      <c r="F194" s="20">
        <v>15.9</v>
      </c>
      <c r="G194" s="21">
        <v>1.72</v>
      </c>
      <c r="H194" s="22">
        <v>2.3199999999999998</v>
      </c>
      <c r="I194" s="23">
        <v>3</v>
      </c>
      <c r="J194" s="24">
        <v>1.75</v>
      </c>
      <c r="K194" s="28">
        <v>233</v>
      </c>
      <c r="L194" s="29">
        <v>4.62</v>
      </c>
      <c r="M194" s="27">
        <v>10.7</v>
      </c>
      <c r="N194" s="28">
        <v>3010</v>
      </c>
      <c r="O194" s="28">
        <v>375</v>
      </c>
      <c r="P194" s="29">
        <v>6.63</v>
      </c>
      <c r="Q194" s="28">
        <v>436</v>
      </c>
      <c r="R194" s="28">
        <v>1150</v>
      </c>
      <c r="S194" s="28">
        <v>145</v>
      </c>
      <c r="T194" s="29">
        <v>4.0999999999999996</v>
      </c>
      <c r="U194" s="28">
        <v>221</v>
      </c>
      <c r="V194" s="21">
        <f t="shared" si="5"/>
        <v>4.686750443277143</v>
      </c>
      <c r="W194" s="20">
        <f t="shared" si="4"/>
        <v>14.28</v>
      </c>
      <c r="X194" s="27">
        <v>59.5</v>
      </c>
      <c r="Y194" s="28">
        <v>59000</v>
      </c>
    </row>
    <row r="195" spans="2:25">
      <c r="B195" s="19" t="s">
        <v>84</v>
      </c>
      <c r="C195" s="27">
        <v>62</v>
      </c>
      <c r="D195" s="27">
        <v>15.7</v>
      </c>
      <c r="E195" s="25">
        <v>0.98</v>
      </c>
      <c r="F195" s="20">
        <v>15.8</v>
      </c>
      <c r="G195" s="21">
        <v>1.56</v>
      </c>
      <c r="H195" s="22">
        <v>2.16</v>
      </c>
      <c r="I195" s="23">
        <v>2.875</v>
      </c>
      <c r="J195" s="24">
        <v>1.6875</v>
      </c>
      <c r="K195" s="28">
        <v>211</v>
      </c>
      <c r="L195" s="29">
        <v>5.0599999999999996</v>
      </c>
      <c r="M195" s="27">
        <v>11.6</v>
      </c>
      <c r="N195" s="28">
        <v>2660</v>
      </c>
      <c r="O195" s="28">
        <v>338</v>
      </c>
      <c r="P195" s="29">
        <v>6.55</v>
      </c>
      <c r="Q195" s="28">
        <v>390</v>
      </c>
      <c r="R195" s="28">
        <v>1030</v>
      </c>
      <c r="S195" s="28">
        <v>130</v>
      </c>
      <c r="T195" s="29">
        <v>4.07</v>
      </c>
      <c r="U195" s="28">
        <v>198</v>
      </c>
      <c r="V195" s="21">
        <f t="shared" si="5"/>
        <v>4.6419746379226039</v>
      </c>
      <c r="W195" s="20">
        <f t="shared" si="4"/>
        <v>14.139999999999999</v>
      </c>
      <c r="X195" s="27">
        <v>44.6</v>
      </c>
      <c r="Y195" s="28">
        <v>51500</v>
      </c>
    </row>
    <row r="196" spans="2:25">
      <c r="B196" s="19" t="s">
        <v>85</v>
      </c>
      <c r="C196" s="27">
        <v>56.8</v>
      </c>
      <c r="D196" s="27">
        <v>15.5</v>
      </c>
      <c r="E196" s="25">
        <v>0.89</v>
      </c>
      <c r="F196" s="20">
        <v>15.7</v>
      </c>
      <c r="G196" s="21">
        <v>1.44</v>
      </c>
      <c r="H196" s="22">
        <v>2.04</v>
      </c>
      <c r="I196" s="23">
        <v>2.75</v>
      </c>
      <c r="J196" s="24">
        <v>1.6875</v>
      </c>
      <c r="K196" s="28">
        <v>193</v>
      </c>
      <c r="L196" s="29">
        <v>5.45</v>
      </c>
      <c r="M196" s="27">
        <v>12.8</v>
      </c>
      <c r="N196" s="28">
        <v>2400</v>
      </c>
      <c r="O196" s="28">
        <v>310</v>
      </c>
      <c r="P196" s="29">
        <v>6.5</v>
      </c>
      <c r="Q196" s="28">
        <v>355</v>
      </c>
      <c r="R196" s="28">
        <v>931</v>
      </c>
      <c r="S196" s="28">
        <v>119</v>
      </c>
      <c r="T196" s="29">
        <v>4.05</v>
      </c>
      <c r="U196" s="28">
        <v>180</v>
      </c>
      <c r="V196" s="21">
        <f t="shared" si="5"/>
        <v>4.592083164511477</v>
      </c>
      <c r="W196" s="20">
        <f t="shared" si="4"/>
        <v>14.06</v>
      </c>
      <c r="X196" s="27">
        <v>34.799999999999997</v>
      </c>
      <c r="Y196" s="28">
        <v>45900</v>
      </c>
    </row>
    <row r="197" spans="2:25">
      <c r="B197" s="19" t="s">
        <v>86</v>
      </c>
      <c r="C197" s="27">
        <v>51.8</v>
      </c>
      <c r="D197" s="27">
        <v>15.2</v>
      </c>
      <c r="E197" s="25">
        <v>0.83</v>
      </c>
      <c r="F197" s="20">
        <v>15.7</v>
      </c>
      <c r="G197" s="21">
        <v>1.31</v>
      </c>
      <c r="H197" s="22">
        <v>1.91</v>
      </c>
      <c r="I197" s="23">
        <v>2.625</v>
      </c>
      <c r="J197" s="24">
        <v>1.625</v>
      </c>
      <c r="K197" s="28">
        <v>176</v>
      </c>
      <c r="L197" s="29">
        <v>5.97</v>
      </c>
      <c r="M197" s="27">
        <v>13.7</v>
      </c>
      <c r="N197" s="28">
        <v>2140</v>
      </c>
      <c r="O197" s="28">
        <v>281</v>
      </c>
      <c r="P197" s="29">
        <v>6.43</v>
      </c>
      <c r="Q197" s="28">
        <v>320</v>
      </c>
      <c r="R197" s="28">
        <v>838</v>
      </c>
      <c r="S197" s="28">
        <v>107</v>
      </c>
      <c r="T197" s="29">
        <v>4.0199999999999996</v>
      </c>
      <c r="U197" s="28">
        <v>163</v>
      </c>
      <c r="V197" s="21">
        <f t="shared" si="5"/>
        <v>4.5532510929203234</v>
      </c>
      <c r="W197" s="20">
        <f t="shared" si="4"/>
        <v>13.889999999999999</v>
      </c>
      <c r="X197" s="27">
        <v>26.5</v>
      </c>
      <c r="Y197" s="28">
        <v>40500</v>
      </c>
    </row>
    <row r="198" spans="2:25">
      <c r="B198" s="19" t="s">
        <v>87</v>
      </c>
      <c r="C198" s="27">
        <v>46.7</v>
      </c>
      <c r="D198" s="27">
        <v>15</v>
      </c>
      <c r="E198" s="25">
        <v>0.745</v>
      </c>
      <c r="F198" s="20">
        <v>15.6</v>
      </c>
      <c r="G198" s="21">
        <v>1.19</v>
      </c>
      <c r="H198" s="22">
        <v>1.79</v>
      </c>
      <c r="I198" s="23">
        <v>2.5</v>
      </c>
      <c r="J198" s="24">
        <v>1.5625</v>
      </c>
      <c r="K198" s="28">
        <v>159</v>
      </c>
      <c r="L198" s="29">
        <v>6.54</v>
      </c>
      <c r="M198" s="27">
        <v>15.3</v>
      </c>
      <c r="N198" s="28">
        <v>1900</v>
      </c>
      <c r="O198" s="28">
        <v>254</v>
      </c>
      <c r="P198" s="29">
        <v>6.38</v>
      </c>
      <c r="Q198" s="28">
        <v>287</v>
      </c>
      <c r="R198" s="28">
        <v>748</v>
      </c>
      <c r="S198" s="27">
        <v>96.2</v>
      </c>
      <c r="T198" s="29">
        <v>4</v>
      </c>
      <c r="U198" s="28">
        <v>146</v>
      </c>
      <c r="V198" s="21">
        <f t="shared" si="5"/>
        <v>4.5073474872566681</v>
      </c>
      <c r="W198" s="20">
        <f t="shared" si="4"/>
        <v>13.81</v>
      </c>
      <c r="X198" s="27">
        <v>19.7</v>
      </c>
      <c r="Y198" s="28">
        <v>35600</v>
      </c>
    </row>
    <row r="199" spans="2:25">
      <c r="B199" s="19" t="s">
        <v>88</v>
      </c>
      <c r="C199" s="27">
        <v>42.7</v>
      </c>
      <c r="D199" s="27">
        <v>14.8</v>
      </c>
      <c r="E199" s="25">
        <v>0.68</v>
      </c>
      <c r="F199" s="20">
        <v>15.5</v>
      </c>
      <c r="G199" s="21">
        <v>1.0900000000000001</v>
      </c>
      <c r="H199" s="22">
        <v>1.69</v>
      </c>
      <c r="I199" s="23">
        <v>2.375</v>
      </c>
      <c r="J199" s="24">
        <v>1.5625</v>
      </c>
      <c r="K199" s="28">
        <v>145</v>
      </c>
      <c r="L199" s="29">
        <v>7.11</v>
      </c>
      <c r="M199" s="27">
        <v>16.8</v>
      </c>
      <c r="N199" s="28">
        <v>1710</v>
      </c>
      <c r="O199" s="28">
        <v>232</v>
      </c>
      <c r="P199" s="29">
        <v>6.33</v>
      </c>
      <c r="Q199" s="28">
        <v>260</v>
      </c>
      <c r="R199" s="28">
        <v>677</v>
      </c>
      <c r="S199" s="27">
        <v>87.3</v>
      </c>
      <c r="T199" s="29">
        <v>3.98</v>
      </c>
      <c r="U199" s="28">
        <v>133</v>
      </c>
      <c r="V199" s="21">
        <f t="shared" si="5"/>
        <v>4.4685640810817979</v>
      </c>
      <c r="W199" s="20">
        <f t="shared" si="4"/>
        <v>13.71</v>
      </c>
      <c r="X199" s="27">
        <v>15.2</v>
      </c>
      <c r="Y199" s="28">
        <v>31700</v>
      </c>
    </row>
    <row r="200" spans="2:25">
      <c r="B200" s="19" t="s">
        <v>89</v>
      </c>
      <c r="C200" s="27">
        <v>38.799999999999997</v>
      </c>
      <c r="D200" s="27">
        <v>14.7</v>
      </c>
      <c r="E200" s="25">
        <v>0.64500000000000002</v>
      </c>
      <c r="F200" s="20">
        <v>14.7</v>
      </c>
      <c r="G200" s="21">
        <v>1.03</v>
      </c>
      <c r="H200" s="22">
        <v>1.63</v>
      </c>
      <c r="I200" s="23">
        <v>2.3125</v>
      </c>
      <c r="J200" s="24">
        <v>1.5625</v>
      </c>
      <c r="K200" s="28">
        <v>132</v>
      </c>
      <c r="L200" s="29">
        <v>7.15</v>
      </c>
      <c r="M200" s="27">
        <v>17.7</v>
      </c>
      <c r="N200" s="28">
        <v>1530</v>
      </c>
      <c r="O200" s="28">
        <v>209</v>
      </c>
      <c r="P200" s="29">
        <v>6.28</v>
      </c>
      <c r="Q200" s="28">
        <v>234</v>
      </c>
      <c r="R200" s="28">
        <v>548</v>
      </c>
      <c r="S200" s="27">
        <v>74.5</v>
      </c>
      <c r="T200" s="29">
        <v>3.76</v>
      </c>
      <c r="U200" s="28">
        <v>113</v>
      </c>
      <c r="V200" s="21">
        <f t="shared" si="5"/>
        <v>4.2291884909456501</v>
      </c>
      <c r="W200" s="20">
        <f t="shared" si="4"/>
        <v>13.67</v>
      </c>
      <c r="X200" s="27">
        <v>12.3</v>
      </c>
      <c r="Y200" s="28">
        <v>25500</v>
      </c>
    </row>
    <row r="201" spans="2:25">
      <c r="B201" s="19" t="s">
        <v>90</v>
      </c>
      <c r="C201" s="27">
        <v>35.299999999999997</v>
      </c>
      <c r="D201" s="27">
        <v>14.5</v>
      </c>
      <c r="E201" s="25">
        <v>0.59</v>
      </c>
      <c r="F201" s="20">
        <v>14.7</v>
      </c>
      <c r="G201" s="25">
        <v>0.94</v>
      </c>
      <c r="H201" s="22">
        <v>1.54</v>
      </c>
      <c r="I201" s="23">
        <v>2.25</v>
      </c>
      <c r="J201" s="24">
        <v>1.5</v>
      </c>
      <c r="K201" s="28">
        <v>120</v>
      </c>
      <c r="L201" s="29">
        <v>7.8</v>
      </c>
      <c r="M201" s="27">
        <v>19.3</v>
      </c>
      <c r="N201" s="28">
        <v>1380</v>
      </c>
      <c r="O201" s="28">
        <v>190</v>
      </c>
      <c r="P201" s="29">
        <v>6.24</v>
      </c>
      <c r="Q201" s="28">
        <v>212</v>
      </c>
      <c r="R201" s="28">
        <v>495</v>
      </c>
      <c r="S201" s="27">
        <v>67.5</v>
      </c>
      <c r="T201" s="29">
        <v>3.74</v>
      </c>
      <c r="U201" s="28">
        <v>102</v>
      </c>
      <c r="V201" s="21">
        <f t="shared" si="5"/>
        <v>4.20030631775768</v>
      </c>
      <c r="W201" s="20">
        <f t="shared" si="4"/>
        <v>13.56</v>
      </c>
      <c r="X201" s="29">
        <v>9.3699999999999992</v>
      </c>
      <c r="Y201" s="28">
        <v>22700</v>
      </c>
    </row>
    <row r="202" spans="2:25">
      <c r="B202" s="19" t="s">
        <v>91</v>
      </c>
      <c r="C202" s="27">
        <v>32</v>
      </c>
      <c r="D202" s="27">
        <v>14.3</v>
      </c>
      <c r="E202" s="25">
        <v>0.52500000000000002</v>
      </c>
      <c r="F202" s="20">
        <v>14.6</v>
      </c>
      <c r="G202" s="25">
        <v>0.86</v>
      </c>
      <c r="H202" s="22">
        <v>1.46</v>
      </c>
      <c r="I202" s="23">
        <v>2.1875</v>
      </c>
      <c r="J202" s="24">
        <v>1.5</v>
      </c>
      <c r="K202" s="28">
        <v>109</v>
      </c>
      <c r="L202" s="29">
        <v>8.49</v>
      </c>
      <c r="M202" s="27">
        <v>21.7</v>
      </c>
      <c r="N202" s="28">
        <v>1240</v>
      </c>
      <c r="O202" s="28">
        <v>173</v>
      </c>
      <c r="P202" s="29">
        <v>6.22</v>
      </c>
      <c r="Q202" s="28">
        <v>192</v>
      </c>
      <c r="R202" s="28">
        <v>447</v>
      </c>
      <c r="S202" s="27">
        <v>61.2</v>
      </c>
      <c r="T202" s="29">
        <v>3.73</v>
      </c>
      <c r="U202" s="27">
        <v>92.7</v>
      </c>
      <c r="V202" s="21">
        <f t="shared" si="5"/>
        <v>4.1676541445436932</v>
      </c>
      <c r="W202" s="20">
        <f t="shared" si="4"/>
        <v>13.440000000000001</v>
      </c>
      <c r="X202" s="29">
        <v>7.12</v>
      </c>
      <c r="Y202" s="28">
        <v>20200</v>
      </c>
    </row>
    <row r="203" spans="2:25">
      <c r="B203" s="19" t="s">
        <v>92</v>
      </c>
      <c r="C203" s="27">
        <v>29.1</v>
      </c>
      <c r="D203" s="27">
        <v>14.2</v>
      </c>
      <c r="E203" s="25">
        <v>0.48499999999999999</v>
      </c>
      <c r="F203" s="20">
        <v>14.6</v>
      </c>
      <c r="G203" s="25">
        <v>0.78</v>
      </c>
      <c r="H203" s="22">
        <v>1.38</v>
      </c>
      <c r="I203" s="23">
        <v>2.0625</v>
      </c>
      <c r="J203" s="24">
        <v>1.4375</v>
      </c>
      <c r="K203" s="27">
        <v>99</v>
      </c>
      <c r="L203" s="29">
        <v>9.34</v>
      </c>
      <c r="M203" s="27">
        <v>23.5</v>
      </c>
      <c r="N203" s="28">
        <v>1110</v>
      </c>
      <c r="O203" s="28">
        <v>157</v>
      </c>
      <c r="P203" s="29">
        <v>6.17</v>
      </c>
      <c r="Q203" s="28">
        <v>173</v>
      </c>
      <c r="R203" s="28">
        <v>402</v>
      </c>
      <c r="S203" s="27">
        <v>55.2</v>
      </c>
      <c r="T203" s="29">
        <v>3.71</v>
      </c>
      <c r="U203" s="27">
        <v>83.6</v>
      </c>
      <c r="V203" s="21">
        <f t="shared" si="5"/>
        <v>4.139280078774882</v>
      </c>
      <c r="W203" s="20">
        <f t="shared" si="4"/>
        <v>13.42</v>
      </c>
      <c r="X203" s="29">
        <v>5.37</v>
      </c>
      <c r="Y203" s="28">
        <v>18000</v>
      </c>
    </row>
    <row r="204" spans="2:25">
      <c r="B204" s="19" t="s">
        <v>93</v>
      </c>
      <c r="C204" s="27">
        <v>26.5</v>
      </c>
      <c r="D204" s="27">
        <v>14</v>
      </c>
      <c r="E204" s="25">
        <v>0.44</v>
      </c>
      <c r="F204" s="20">
        <v>14.5</v>
      </c>
      <c r="G204" s="25">
        <v>0.71</v>
      </c>
      <c r="H204" s="22">
        <v>1.31</v>
      </c>
      <c r="I204" s="23">
        <v>2</v>
      </c>
      <c r="J204" s="24">
        <v>1.4375</v>
      </c>
      <c r="K204" s="27">
        <v>90</v>
      </c>
      <c r="L204" s="27">
        <v>10.199999999999999</v>
      </c>
      <c r="M204" s="27">
        <v>25.9</v>
      </c>
      <c r="N204" s="28">
        <v>999</v>
      </c>
      <c r="O204" s="28">
        <v>143</v>
      </c>
      <c r="P204" s="29">
        <v>6.14</v>
      </c>
      <c r="Q204" s="28">
        <v>157</v>
      </c>
      <c r="R204" s="28">
        <v>362</v>
      </c>
      <c r="S204" s="27">
        <v>49.9</v>
      </c>
      <c r="T204" s="29">
        <v>3.7</v>
      </c>
      <c r="U204" s="27">
        <v>75.599999999999994</v>
      </c>
      <c r="V204" s="21">
        <f t="shared" si="5"/>
        <v>4.1024105424751518</v>
      </c>
      <c r="W204" s="20">
        <f t="shared" si="4"/>
        <v>13.29</v>
      </c>
      <c r="X204" s="29">
        <v>4.0599999999999996</v>
      </c>
      <c r="Y204" s="28">
        <v>16000</v>
      </c>
    </row>
    <row r="205" spans="2:25">
      <c r="B205" s="19" t="s">
        <v>94</v>
      </c>
      <c r="C205" s="27">
        <v>24</v>
      </c>
      <c r="D205" s="27">
        <v>14.3</v>
      </c>
      <c r="E205" s="25">
        <v>0.51</v>
      </c>
      <c r="F205" s="20">
        <v>10.1</v>
      </c>
      <c r="G205" s="25">
        <v>0.85499999999999998</v>
      </c>
      <c r="H205" s="22">
        <v>1.45</v>
      </c>
      <c r="I205" s="23">
        <v>1.6875</v>
      </c>
      <c r="J205" s="24">
        <v>1.0625</v>
      </c>
      <c r="K205" s="27">
        <v>82</v>
      </c>
      <c r="L205" s="29">
        <v>5.92</v>
      </c>
      <c r="M205" s="27">
        <v>22.4</v>
      </c>
      <c r="N205" s="28">
        <v>881</v>
      </c>
      <c r="O205" s="28">
        <v>123</v>
      </c>
      <c r="P205" s="29">
        <v>6.05</v>
      </c>
      <c r="Q205" s="28">
        <v>139</v>
      </c>
      <c r="R205" s="28">
        <v>148</v>
      </c>
      <c r="S205" s="27">
        <v>29.3</v>
      </c>
      <c r="T205" s="29">
        <v>2.48</v>
      </c>
      <c r="U205" s="27">
        <v>44.8</v>
      </c>
      <c r="V205" s="21">
        <f t="shared" si="5"/>
        <v>2.8463840895702583</v>
      </c>
      <c r="W205" s="20">
        <f t="shared" ref="W205:W268" si="6">D205-G205</f>
        <v>13.445</v>
      </c>
      <c r="X205" s="29">
        <v>5.07</v>
      </c>
      <c r="Y205" s="28">
        <v>6710</v>
      </c>
    </row>
    <row r="206" spans="2:25">
      <c r="B206" s="19" t="s">
        <v>95</v>
      </c>
      <c r="C206" s="27">
        <v>21.8</v>
      </c>
      <c r="D206" s="27">
        <v>14.2</v>
      </c>
      <c r="E206" s="25">
        <v>0.45</v>
      </c>
      <c r="F206" s="20">
        <v>10.1</v>
      </c>
      <c r="G206" s="25">
        <v>0.78500000000000003</v>
      </c>
      <c r="H206" s="22">
        <v>1.38</v>
      </c>
      <c r="I206" s="23">
        <v>1.625</v>
      </c>
      <c r="J206" s="24">
        <v>1.0625</v>
      </c>
      <c r="K206" s="27">
        <v>74</v>
      </c>
      <c r="L206" s="29">
        <v>6.41</v>
      </c>
      <c r="M206" s="27">
        <v>25.4</v>
      </c>
      <c r="N206" s="28">
        <v>795</v>
      </c>
      <c r="O206" s="28">
        <v>112</v>
      </c>
      <c r="P206" s="29">
        <v>6.04</v>
      </c>
      <c r="Q206" s="28">
        <v>126</v>
      </c>
      <c r="R206" s="28">
        <v>134</v>
      </c>
      <c r="S206" s="27">
        <v>26.6</v>
      </c>
      <c r="T206" s="29">
        <v>2.48</v>
      </c>
      <c r="U206" s="27">
        <v>40.5</v>
      </c>
      <c r="V206" s="21">
        <f t="shared" ref="V206:V269" si="7">SQRT(SQRT(R206*Y206)/O206)</f>
        <v>2.8282897125660602</v>
      </c>
      <c r="W206" s="20">
        <f t="shared" si="6"/>
        <v>13.414999999999999</v>
      </c>
      <c r="X206" s="29">
        <v>3.87</v>
      </c>
      <c r="Y206" s="28">
        <v>5990</v>
      </c>
    </row>
    <row r="207" spans="2:25">
      <c r="B207" s="19" t="s">
        <v>96</v>
      </c>
      <c r="C207" s="27">
        <v>20</v>
      </c>
      <c r="D207" s="27">
        <v>14</v>
      </c>
      <c r="E207" s="25">
        <v>0.41499999999999998</v>
      </c>
      <c r="F207" s="20">
        <v>10</v>
      </c>
      <c r="G207" s="25">
        <v>0.72</v>
      </c>
      <c r="H207" s="22">
        <v>1.31</v>
      </c>
      <c r="I207" s="23">
        <v>1.5625</v>
      </c>
      <c r="J207" s="24">
        <v>1.0625</v>
      </c>
      <c r="K207" s="27">
        <v>68</v>
      </c>
      <c r="L207" s="29">
        <v>6.97</v>
      </c>
      <c r="M207" s="27">
        <v>27.5</v>
      </c>
      <c r="N207" s="28">
        <v>722</v>
      </c>
      <c r="O207" s="28">
        <v>103</v>
      </c>
      <c r="P207" s="29">
        <v>6.01</v>
      </c>
      <c r="Q207" s="28">
        <v>115</v>
      </c>
      <c r="R207" s="28">
        <v>121</v>
      </c>
      <c r="S207" s="27">
        <v>24.2</v>
      </c>
      <c r="T207" s="29">
        <v>2.46</v>
      </c>
      <c r="U207" s="27">
        <v>36.9</v>
      </c>
      <c r="V207" s="21">
        <f t="shared" si="7"/>
        <v>2.7988092407676515</v>
      </c>
      <c r="W207" s="20">
        <f t="shared" si="6"/>
        <v>13.28</v>
      </c>
      <c r="X207" s="29">
        <v>3.01</v>
      </c>
      <c r="Y207" s="28">
        <v>5380</v>
      </c>
    </row>
    <row r="208" spans="2:25">
      <c r="B208" s="19" t="s">
        <v>97</v>
      </c>
      <c r="C208" s="27">
        <v>17.899999999999999</v>
      </c>
      <c r="D208" s="27">
        <v>13.9</v>
      </c>
      <c r="E208" s="25">
        <v>0.375</v>
      </c>
      <c r="F208" s="20">
        <v>10</v>
      </c>
      <c r="G208" s="25">
        <v>0.64500000000000002</v>
      </c>
      <c r="H208" s="22">
        <v>1.24</v>
      </c>
      <c r="I208" s="23">
        <v>1.5</v>
      </c>
      <c r="J208" s="24">
        <v>1</v>
      </c>
      <c r="K208" s="27">
        <v>61</v>
      </c>
      <c r="L208" s="29">
        <v>7.75</v>
      </c>
      <c r="M208" s="27">
        <v>30.4</v>
      </c>
      <c r="N208" s="28">
        <v>640</v>
      </c>
      <c r="O208" s="27">
        <v>92.1</v>
      </c>
      <c r="P208" s="29">
        <v>5.98</v>
      </c>
      <c r="Q208" s="28">
        <v>102</v>
      </c>
      <c r="R208" s="28">
        <v>107</v>
      </c>
      <c r="S208" s="27">
        <v>21.5</v>
      </c>
      <c r="T208" s="29">
        <v>2.4500000000000002</v>
      </c>
      <c r="U208" s="27">
        <v>32.799999999999997</v>
      </c>
      <c r="V208" s="21">
        <f t="shared" si="7"/>
        <v>2.7763317270927228</v>
      </c>
      <c r="W208" s="20">
        <f t="shared" si="6"/>
        <v>13.255000000000001</v>
      </c>
      <c r="X208" s="29">
        <v>2.19</v>
      </c>
      <c r="Y208" s="28">
        <v>4710</v>
      </c>
    </row>
    <row r="209" spans="2:25">
      <c r="B209" s="19" t="s">
        <v>98</v>
      </c>
      <c r="C209" s="27">
        <v>15.6</v>
      </c>
      <c r="D209" s="27">
        <v>13.9</v>
      </c>
      <c r="E209" s="25">
        <v>0.37</v>
      </c>
      <c r="F209" s="21">
        <v>8.06</v>
      </c>
      <c r="G209" s="25">
        <v>0.66</v>
      </c>
      <c r="H209" s="22">
        <v>1.25</v>
      </c>
      <c r="I209" s="23">
        <v>1.5</v>
      </c>
      <c r="J209" s="24">
        <v>1</v>
      </c>
      <c r="K209" s="27">
        <v>53</v>
      </c>
      <c r="L209" s="29">
        <v>6.11</v>
      </c>
      <c r="M209" s="27">
        <v>30.9</v>
      </c>
      <c r="N209" s="28">
        <v>541</v>
      </c>
      <c r="O209" s="27">
        <v>77.8</v>
      </c>
      <c r="P209" s="29">
        <v>5.89</v>
      </c>
      <c r="Q209" s="27">
        <v>87.1</v>
      </c>
      <c r="R209" s="27">
        <v>57.7</v>
      </c>
      <c r="S209" s="27">
        <v>14.3</v>
      </c>
      <c r="T209" s="29">
        <v>1.92</v>
      </c>
      <c r="U209" s="27">
        <v>22</v>
      </c>
      <c r="V209" s="21">
        <f t="shared" si="7"/>
        <v>2.2182606943336411</v>
      </c>
      <c r="W209" s="20">
        <f t="shared" si="6"/>
        <v>13.24</v>
      </c>
      <c r="X209" s="29">
        <v>1.94</v>
      </c>
      <c r="Y209" s="28">
        <v>2540</v>
      </c>
    </row>
    <row r="210" spans="2:25">
      <c r="B210" s="19" t="s">
        <v>99</v>
      </c>
      <c r="C210" s="27">
        <v>14.1</v>
      </c>
      <c r="D210" s="27">
        <v>13.8</v>
      </c>
      <c r="E210" s="25">
        <v>0.34</v>
      </c>
      <c r="F210" s="21">
        <v>8.0299999999999994</v>
      </c>
      <c r="G210" s="25">
        <v>0.59499999999999997</v>
      </c>
      <c r="H210" s="22">
        <v>1.19</v>
      </c>
      <c r="I210" s="23">
        <v>1.4375</v>
      </c>
      <c r="J210" s="24">
        <v>1</v>
      </c>
      <c r="K210" s="27">
        <v>48</v>
      </c>
      <c r="L210" s="29">
        <v>6.75</v>
      </c>
      <c r="M210" s="27">
        <v>33.6</v>
      </c>
      <c r="N210" s="28">
        <v>484</v>
      </c>
      <c r="O210" s="27">
        <v>70.2</v>
      </c>
      <c r="P210" s="29">
        <v>5.85</v>
      </c>
      <c r="Q210" s="27">
        <v>78.400000000000006</v>
      </c>
      <c r="R210" s="27">
        <v>51.4</v>
      </c>
      <c r="S210" s="27">
        <v>12.8</v>
      </c>
      <c r="T210" s="29">
        <v>1.91</v>
      </c>
      <c r="U210" s="27">
        <v>19.600000000000001</v>
      </c>
      <c r="V210" s="21">
        <f t="shared" si="7"/>
        <v>2.1985392747350145</v>
      </c>
      <c r="W210" s="20">
        <f t="shared" si="6"/>
        <v>13.205</v>
      </c>
      <c r="X210" s="29">
        <v>1.45</v>
      </c>
      <c r="Y210" s="28">
        <v>2240</v>
      </c>
    </row>
    <row r="211" spans="2:25">
      <c r="B211" s="19" t="s">
        <v>100</v>
      </c>
      <c r="C211" s="27">
        <v>12.6</v>
      </c>
      <c r="D211" s="27">
        <v>13.7</v>
      </c>
      <c r="E211" s="25">
        <v>0.30499999999999999</v>
      </c>
      <c r="F211" s="21">
        <v>8</v>
      </c>
      <c r="G211" s="25">
        <v>0.53</v>
      </c>
      <c r="H211" s="22">
        <v>1.1200000000000001</v>
      </c>
      <c r="I211" s="23">
        <v>1.375</v>
      </c>
      <c r="J211" s="24">
        <v>1</v>
      </c>
      <c r="K211" s="27">
        <v>43</v>
      </c>
      <c r="L211" s="29">
        <v>7.54</v>
      </c>
      <c r="M211" s="27">
        <v>37.4</v>
      </c>
      <c r="N211" s="28">
        <v>428</v>
      </c>
      <c r="O211" s="27">
        <v>62.6</v>
      </c>
      <c r="P211" s="29">
        <v>5.82</v>
      </c>
      <c r="Q211" s="27">
        <v>69.599999999999994</v>
      </c>
      <c r="R211" s="27">
        <v>45.2</v>
      </c>
      <c r="S211" s="27">
        <v>11.3</v>
      </c>
      <c r="T211" s="29">
        <v>1.89</v>
      </c>
      <c r="U211" s="27">
        <v>17.3</v>
      </c>
      <c r="V211" s="21">
        <f t="shared" si="7"/>
        <v>2.1777403347947786</v>
      </c>
      <c r="W211" s="20">
        <f t="shared" si="6"/>
        <v>13.17</v>
      </c>
      <c r="X211" s="29">
        <v>1.05</v>
      </c>
      <c r="Y211" s="28">
        <v>1950</v>
      </c>
    </row>
    <row r="212" spans="2:25">
      <c r="B212" s="19" t="s">
        <v>101</v>
      </c>
      <c r="C212" s="27">
        <v>11.2</v>
      </c>
      <c r="D212" s="27">
        <v>14.1</v>
      </c>
      <c r="E212" s="25">
        <v>0.31</v>
      </c>
      <c r="F212" s="21">
        <v>6.77</v>
      </c>
      <c r="G212" s="25">
        <v>0.51500000000000001</v>
      </c>
      <c r="H212" s="30">
        <v>0.91500000000000004</v>
      </c>
      <c r="I212" s="23">
        <v>1.25</v>
      </c>
      <c r="J212" s="24">
        <v>0.8125</v>
      </c>
      <c r="K212" s="27">
        <v>38</v>
      </c>
      <c r="L212" s="29">
        <v>6.57</v>
      </c>
      <c r="M212" s="27">
        <v>39.6</v>
      </c>
      <c r="N212" s="28">
        <v>385</v>
      </c>
      <c r="O212" s="27">
        <v>54.6</v>
      </c>
      <c r="P212" s="29">
        <v>5.87</v>
      </c>
      <c r="Q212" s="27">
        <v>61.5</v>
      </c>
      <c r="R212" s="27">
        <v>26.7</v>
      </c>
      <c r="S212" s="29">
        <v>7.88</v>
      </c>
      <c r="T212" s="29">
        <v>1.55</v>
      </c>
      <c r="U212" s="27">
        <v>12.1</v>
      </c>
      <c r="V212" s="21">
        <f t="shared" si="7"/>
        <v>1.8218296750666942</v>
      </c>
      <c r="W212" s="20">
        <f t="shared" si="6"/>
        <v>13.584999999999999</v>
      </c>
      <c r="X212" s="31">
        <v>0.79800000000000004</v>
      </c>
      <c r="Y212" s="28">
        <v>1230</v>
      </c>
    </row>
    <row r="213" spans="2:25">
      <c r="B213" s="19" t="s">
        <v>102</v>
      </c>
      <c r="C213" s="27">
        <v>10</v>
      </c>
      <c r="D213" s="27">
        <v>14</v>
      </c>
      <c r="E213" s="25">
        <v>0.28499999999999998</v>
      </c>
      <c r="F213" s="21">
        <v>6.75</v>
      </c>
      <c r="G213" s="25">
        <v>0.45500000000000002</v>
      </c>
      <c r="H213" s="30">
        <v>0.85499999999999998</v>
      </c>
      <c r="I213" s="23">
        <v>1.1875</v>
      </c>
      <c r="J213" s="24">
        <v>0.75</v>
      </c>
      <c r="K213" s="27">
        <v>34</v>
      </c>
      <c r="L213" s="29">
        <v>7.41</v>
      </c>
      <c r="M213" s="27">
        <v>43.1</v>
      </c>
      <c r="N213" s="28">
        <v>340</v>
      </c>
      <c r="O213" s="27">
        <v>48.6</v>
      </c>
      <c r="P213" s="29">
        <v>5.83</v>
      </c>
      <c r="Q213" s="27">
        <v>54.6</v>
      </c>
      <c r="R213" s="27">
        <v>23.3</v>
      </c>
      <c r="S213" s="29">
        <v>6.91</v>
      </c>
      <c r="T213" s="29">
        <v>1.53</v>
      </c>
      <c r="U213" s="27">
        <v>10.6</v>
      </c>
      <c r="V213" s="21">
        <f t="shared" si="7"/>
        <v>1.8024647909879017</v>
      </c>
      <c r="W213" s="20">
        <f t="shared" si="6"/>
        <v>13.545</v>
      </c>
      <c r="X213" s="31">
        <v>0.56899999999999995</v>
      </c>
      <c r="Y213" s="28">
        <v>1070</v>
      </c>
    </row>
    <row r="214" spans="2:25">
      <c r="B214" s="19" t="s">
        <v>103</v>
      </c>
      <c r="C214" s="29">
        <v>8.85</v>
      </c>
      <c r="D214" s="27">
        <v>13.8</v>
      </c>
      <c r="E214" s="25">
        <v>0.27</v>
      </c>
      <c r="F214" s="21">
        <v>6.73</v>
      </c>
      <c r="G214" s="25">
        <v>0.38500000000000001</v>
      </c>
      <c r="H214" s="30">
        <v>0.78500000000000003</v>
      </c>
      <c r="I214" s="23">
        <v>1.125</v>
      </c>
      <c r="J214" s="24">
        <v>0.75</v>
      </c>
      <c r="K214" s="27">
        <v>30</v>
      </c>
      <c r="L214" s="29">
        <v>8.74</v>
      </c>
      <c r="M214" s="27">
        <v>45.4</v>
      </c>
      <c r="N214" s="28">
        <v>291</v>
      </c>
      <c r="O214" s="27">
        <v>42</v>
      </c>
      <c r="P214" s="29">
        <v>5.73</v>
      </c>
      <c r="Q214" s="27">
        <v>47.3</v>
      </c>
      <c r="R214" s="27">
        <v>19.600000000000001</v>
      </c>
      <c r="S214" s="29">
        <v>5.82</v>
      </c>
      <c r="T214" s="29">
        <v>1.49</v>
      </c>
      <c r="U214" s="29">
        <v>8.99</v>
      </c>
      <c r="V214" s="21">
        <f t="shared" si="7"/>
        <v>1.7718227660027477</v>
      </c>
      <c r="W214" s="20">
        <f t="shared" si="6"/>
        <v>13.415000000000001</v>
      </c>
      <c r="X214" s="31">
        <v>0.38</v>
      </c>
      <c r="Y214" s="28">
        <v>887</v>
      </c>
    </row>
    <row r="215" spans="2:25">
      <c r="B215" s="19" t="s">
        <v>104</v>
      </c>
      <c r="C215" s="29">
        <v>7.69</v>
      </c>
      <c r="D215" s="27">
        <v>13.9</v>
      </c>
      <c r="E215" s="25">
        <v>0.255</v>
      </c>
      <c r="F215" s="21">
        <v>5.03</v>
      </c>
      <c r="G215" s="25">
        <v>0.42</v>
      </c>
      <c r="H215" s="30">
        <v>0.82</v>
      </c>
      <c r="I215" s="23">
        <v>1.125</v>
      </c>
      <c r="J215" s="24">
        <v>0.75</v>
      </c>
      <c r="K215" s="27">
        <v>26</v>
      </c>
      <c r="L215" s="29">
        <v>5.98</v>
      </c>
      <c r="M215" s="27">
        <v>48.1</v>
      </c>
      <c r="N215" s="28">
        <v>245</v>
      </c>
      <c r="O215" s="27">
        <v>35.299999999999997</v>
      </c>
      <c r="P215" s="29">
        <v>5.65</v>
      </c>
      <c r="Q215" s="27">
        <v>40.200000000000003</v>
      </c>
      <c r="R215" s="29">
        <v>8.91</v>
      </c>
      <c r="S215" s="29">
        <v>3.55</v>
      </c>
      <c r="T215" s="29">
        <v>1.08</v>
      </c>
      <c r="U215" s="29">
        <v>5.54</v>
      </c>
      <c r="V215" s="21">
        <f t="shared" si="7"/>
        <v>1.3045052435566178</v>
      </c>
      <c r="W215" s="20">
        <f t="shared" si="6"/>
        <v>13.48</v>
      </c>
      <c r="X215" s="31">
        <v>0.35799999999999998</v>
      </c>
      <c r="Y215" s="28">
        <v>405</v>
      </c>
    </row>
    <row r="216" spans="2:25">
      <c r="B216" s="19" t="s">
        <v>105</v>
      </c>
      <c r="C216" s="29">
        <v>6.49</v>
      </c>
      <c r="D216" s="27">
        <v>13.7</v>
      </c>
      <c r="E216" s="25">
        <v>0.23</v>
      </c>
      <c r="F216" s="21">
        <v>5</v>
      </c>
      <c r="G216" s="25">
        <v>0.33500000000000002</v>
      </c>
      <c r="H216" s="30">
        <v>0.73499999999999999</v>
      </c>
      <c r="I216" s="23">
        <v>1.0625</v>
      </c>
      <c r="J216" s="24">
        <v>0.75</v>
      </c>
      <c r="K216" s="27">
        <v>22</v>
      </c>
      <c r="L216" s="29">
        <v>7.46</v>
      </c>
      <c r="M216" s="27">
        <v>53.3</v>
      </c>
      <c r="N216" s="28">
        <v>199</v>
      </c>
      <c r="O216" s="27">
        <v>29</v>
      </c>
      <c r="P216" s="29">
        <v>5.54</v>
      </c>
      <c r="Q216" s="27">
        <v>33.200000000000003</v>
      </c>
      <c r="R216" s="29">
        <v>7</v>
      </c>
      <c r="S216" s="29">
        <v>2.8</v>
      </c>
      <c r="T216" s="29">
        <v>1.04</v>
      </c>
      <c r="U216" s="29">
        <v>4.3899999999999997</v>
      </c>
      <c r="V216" s="21">
        <f t="shared" si="7"/>
        <v>1.2714752859263616</v>
      </c>
      <c r="W216" s="20">
        <f t="shared" si="6"/>
        <v>13.364999999999998</v>
      </c>
      <c r="X216" s="31">
        <v>0.20799999999999999</v>
      </c>
      <c r="Y216" s="28">
        <v>314</v>
      </c>
    </row>
    <row r="217" spans="2:25">
      <c r="B217" s="19" t="s">
        <v>106</v>
      </c>
      <c r="C217" s="27">
        <v>98.8</v>
      </c>
      <c r="D217" s="27">
        <v>16.8</v>
      </c>
      <c r="E217" s="21">
        <v>1.78</v>
      </c>
      <c r="F217" s="20">
        <v>13.4</v>
      </c>
      <c r="G217" s="21">
        <v>2.96</v>
      </c>
      <c r="H217" s="22">
        <v>3.55</v>
      </c>
      <c r="I217" s="23">
        <v>3.875</v>
      </c>
      <c r="J217" s="24">
        <v>1.6875</v>
      </c>
      <c r="K217" s="28">
        <v>336</v>
      </c>
      <c r="L217" s="29">
        <v>2.2599999999999998</v>
      </c>
      <c r="M217" s="29">
        <v>5.47</v>
      </c>
      <c r="N217" s="28">
        <v>4060</v>
      </c>
      <c r="O217" s="28">
        <v>483</v>
      </c>
      <c r="P217" s="29">
        <v>6.41</v>
      </c>
      <c r="Q217" s="28">
        <v>603</v>
      </c>
      <c r="R217" s="28">
        <v>1190</v>
      </c>
      <c r="S217" s="28">
        <v>177</v>
      </c>
      <c r="T217" s="29">
        <v>3.47</v>
      </c>
      <c r="U217" s="28">
        <v>274</v>
      </c>
      <c r="V217" s="21">
        <f t="shared" si="7"/>
        <v>4.1293518450169024</v>
      </c>
      <c r="W217" s="20">
        <f t="shared" si="6"/>
        <v>13.84</v>
      </c>
      <c r="X217" s="28">
        <v>243</v>
      </c>
      <c r="Y217" s="28">
        <v>57000</v>
      </c>
    </row>
    <row r="218" spans="2:25">
      <c r="B218" s="19" t="s">
        <v>107</v>
      </c>
      <c r="C218" s="27">
        <v>89.6</v>
      </c>
      <c r="D218" s="27">
        <v>16.3</v>
      </c>
      <c r="E218" s="21">
        <v>1.63</v>
      </c>
      <c r="F218" s="20">
        <v>13.2</v>
      </c>
      <c r="G218" s="21">
        <v>2.71</v>
      </c>
      <c r="H218" s="22">
        <v>3.3</v>
      </c>
      <c r="I218" s="23">
        <v>3.625</v>
      </c>
      <c r="J218" s="24">
        <v>1.625</v>
      </c>
      <c r="K218" s="28">
        <v>305</v>
      </c>
      <c r="L218" s="29">
        <v>2.4500000000000002</v>
      </c>
      <c r="M218" s="29">
        <v>5.98</v>
      </c>
      <c r="N218" s="28">
        <v>3550</v>
      </c>
      <c r="O218" s="28">
        <v>435</v>
      </c>
      <c r="P218" s="29">
        <v>6.29</v>
      </c>
      <c r="Q218" s="28">
        <v>537</v>
      </c>
      <c r="R218" s="28">
        <v>1050</v>
      </c>
      <c r="S218" s="28">
        <v>159</v>
      </c>
      <c r="T218" s="29">
        <v>3.42</v>
      </c>
      <c r="U218" s="28">
        <v>244</v>
      </c>
      <c r="V218" s="21">
        <f t="shared" si="7"/>
        <v>4.0523949325511728</v>
      </c>
      <c r="W218" s="20">
        <f t="shared" si="6"/>
        <v>13.59</v>
      </c>
      <c r="X218" s="28">
        <v>185</v>
      </c>
      <c r="Y218" s="28">
        <v>48600</v>
      </c>
    </row>
    <row r="219" spans="2:25">
      <c r="B219" s="19" t="s">
        <v>108</v>
      </c>
      <c r="C219" s="27">
        <v>81.900000000000006</v>
      </c>
      <c r="D219" s="27">
        <v>15.9</v>
      </c>
      <c r="E219" s="21">
        <v>1.53</v>
      </c>
      <c r="F219" s="20">
        <v>13.1</v>
      </c>
      <c r="G219" s="21">
        <v>2.4700000000000002</v>
      </c>
      <c r="H219" s="22">
        <v>3.07</v>
      </c>
      <c r="I219" s="23">
        <v>3.375</v>
      </c>
      <c r="J219" s="24">
        <v>1.625</v>
      </c>
      <c r="K219" s="28">
        <v>279</v>
      </c>
      <c r="L219" s="29">
        <v>2.66</v>
      </c>
      <c r="M219" s="29">
        <v>6.35</v>
      </c>
      <c r="N219" s="28">
        <v>3110</v>
      </c>
      <c r="O219" s="28">
        <v>393</v>
      </c>
      <c r="P219" s="29">
        <v>6.16</v>
      </c>
      <c r="Q219" s="28">
        <v>481</v>
      </c>
      <c r="R219" s="28">
        <v>937</v>
      </c>
      <c r="S219" s="28">
        <v>143</v>
      </c>
      <c r="T219" s="29">
        <v>3.38</v>
      </c>
      <c r="U219" s="28">
        <v>220</v>
      </c>
      <c r="V219" s="21">
        <f t="shared" si="7"/>
        <v>3.9953142579533973</v>
      </c>
      <c r="W219" s="20">
        <f t="shared" si="6"/>
        <v>13.43</v>
      </c>
      <c r="X219" s="28">
        <v>143</v>
      </c>
      <c r="Y219" s="28">
        <v>42000</v>
      </c>
    </row>
    <row r="220" spans="2:25">
      <c r="B220" s="19" t="s">
        <v>109</v>
      </c>
      <c r="C220" s="27">
        <v>74</v>
      </c>
      <c r="D220" s="27">
        <v>15.4</v>
      </c>
      <c r="E220" s="21">
        <v>1.4</v>
      </c>
      <c r="F220" s="20">
        <v>13</v>
      </c>
      <c r="G220" s="21">
        <v>2.25</v>
      </c>
      <c r="H220" s="22">
        <v>2.85</v>
      </c>
      <c r="I220" s="23">
        <v>3.125</v>
      </c>
      <c r="J220" s="24">
        <v>1.5</v>
      </c>
      <c r="K220" s="28">
        <v>252</v>
      </c>
      <c r="L220" s="29">
        <v>2.89</v>
      </c>
      <c r="M220" s="29">
        <v>6.96</v>
      </c>
      <c r="N220" s="28">
        <v>2720</v>
      </c>
      <c r="O220" s="28">
        <v>353</v>
      </c>
      <c r="P220" s="29">
        <v>6.06</v>
      </c>
      <c r="Q220" s="28">
        <v>428</v>
      </c>
      <c r="R220" s="28">
        <v>828</v>
      </c>
      <c r="S220" s="28">
        <v>127</v>
      </c>
      <c r="T220" s="29">
        <v>3.34</v>
      </c>
      <c r="U220" s="28">
        <v>196</v>
      </c>
      <c r="V220" s="21">
        <f t="shared" si="7"/>
        <v>3.9272720626807254</v>
      </c>
      <c r="W220" s="20">
        <f t="shared" si="6"/>
        <v>13.15</v>
      </c>
      <c r="X220" s="28">
        <v>108</v>
      </c>
      <c r="Y220" s="28">
        <v>35800</v>
      </c>
    </row>
    <row r="221" spans="2:25">
      <c r="B221" s="19" t="s">
        <v>110</v>
      </c>
      <c r="C221" s="27">
        <v>67.7</v>
      </c>
      <c r="D221" s="27">
        <v>15.1</v>
      </c>
      <c r="E221" s="21">
        <v>1.29</v>
      </c>
      <c r="F221" s="20">
        <v>12.9</v>
      </c>
      <c r="G221" s="21">
        <v>2.0699999999999998</v>
      </c>
      <c r="H221" s="22">
        <v>2.67</v>
      </c>
      <c r="I221" s="23">
        <v>2.9375</v>
      </c>
      <c r="J221" s="24">
        <v>1.5</v>
      </c>
      <c r="K221" s="28">
        <v>230</v>
      </c>
      <c r="L221" s="29">
        <v>3.11</v>
      </c>
      <c r="M221" s="29">
        <v>7.56</v>
      </c>
      <c r="N221" s="28">
        <v>2420</v>
      </c>
      <c r="O221" s="28">
        <v>321</v>
      </c>
      <c r="P221" s="29">
        <v>5.97</v>
      </c>
      <c r="Q221" s="28">
        <v>386</v>
      </c>
      <c r="R221" s="28">
        <v>742</v>
      </c>
      <c r="S221" s="28">
        <v>115</v>
      </c>
      <c r="T221" s="29">
        <v>3.31</v>
      </c>
      <c r="U221" s="28">
        <v>177</v>
      </c>
      <c r="V221" s="21">
        <f t="shared" si="7"/>
        <v>3.8715699347556414</v>
      </c>
      <c r="W221" s="20">
        <f t="shared" si="6"/>
        <v>13.03</v>
      </c>
      <c r="X221" s="27">
        <v>83.8</v>
      </c>
      <c r="Y221" s="28">
        <v>31200</v>
      </c>
    </row>
    <row r="222" spans="2:25">
      <c r="B222" s="19" t="s">
        <v>111</v>
      </c>
      <c r="C222" s="27">
        <v>61.8</v>
      </c>
      <c r="D222" s="27">
        <v>14.7</v>
      </c>
      <c r="E222" s="21">
        <v>1.18</v>
      </c>
      <c r="F222" s="20">
        <v>12.8</v>
      </c>
      <c r="G222" s="21">
        <v>1.9</v>
      </c>
      <c r="H222" s="22">
        <v>2.5</v>
      </c>
      <c r="I222" s="23">
        <v>2.8125</v>
      </c>
      <c r="J222" s="24">
        <v>1.4375</v>
      </c>
      <c r="K222" s="28">
        <v>210</v>
      </c>
      <c r="L222" s="29">
        <v>3.37</v>
      </c>
      <c r="M222" s="29">
        <v>8.23</v>
      </c>
      <c r="N222" s="28">
        <v>2140</v>
      </c>
      <c r="O222" s="28">
        <v>292</v>
      </c>
      <c r="P222" s="29">
        <v>5.89</v>
      </c>
      <c r="Q222" s="28">
        <v>348</v>
      </c>
      <c r="R222" s="28">
        <v>664</v>
      </c>
      <c r="S222" s="28">
        <v>104</v>
      </c>
      <c r="T222" s="29">
        <v>3.28</v>
      </c>
      <c r="U222" s="28">
        <v>159</v>
      </c>
      <c r="V222" s="21">
        <f t="shared" si="7"/>
        <v>3.8149848719129023</v>
      </c>
      <c r="W222" s="20">
        <f t="shared" si="6"/>
        <v>12.799999999999999</v>
      </c>
      <c r="X222" s="27">
        <v>64.7</v>
      </c>
      <c r="Y222" s="28">
        <v>27200</v>
      </c>
    </row>
    <row r="223" spans="2:25">
      <c r="B223" s="19" t="s">
        <v>112</v>
      </c>
      <c r="C223" s="27">
        <v>55.8</v>
      </c>
      <c r="D223" s="27">
        <v>14.4</v>
      </c>
      <c r="E223" s="21">
        <v>1.06</v>
      </c>
      <c r="F223" s="20">
        <v>12.7</v>
      </c>
      <c r="G223" s="21">
        <v>1.74</v>
      </c>
      <c r="H223" s="22">
        <v>2.33</v>
      </c>
      <c r="I223" s="23">
        <v>2.625</v>
      </c>
      <c r="J223" s="24">
        <v>1.375</v>
      </c>
      <c r="K223" s="28">
        <v>190</v>
      </c>
      <c r="L223" s="29">
        <v>3.65</v>
      </c>
      <c r="M223" s="29">
        <v>9.16</v>
      </c>
      <c r="N223" s="28">
        <v>1890</v>
      </c>
      <c r="O223" s="28">
        <v>263</v>
      </c>
      <c r="P223" s="29">
        <v>5.82</v>
      </c>
      <c r="Q223" s="28">
        <v>311</v>
      </c>
      <c r="R223" s="28">
        <v>589</v>
      </c>
      <c r="S223" s="27">
        <v>93</v>
      </c>
      <c r="T223" s="29">
        <v>3.25</v>
      </c>
      <c r="U223" s="28">
        <v>143</v>
      </c>
      <c r="V223" s="21">
        <f t="shared" si="7"/>
        <v>3.7651211081636111</v>
      </c>
      <c r="W223" s="20">
        <f t="shared" si="6"/>
        <v>12.66</v>
      </c>
      <c r="X223" s="27">
        <v>48.8</v>
      </c>
      <c r="Y223" s="28">
        <v>23600</v>
      </c>
    </row>
    <row r="224" spans="2:25">
      <c r="B224" s="19" t="s">
        <v>113</v>
      </c>
      <c r="C224" s="27">
        <v>50</v>
      </c>
      <c r="D224" s="27">
        <v>14</v>
      </c>
      <c r="E224" s="25">
        <v>0.96</v>
      </c>
      <c r="F224" s="20">
        <v>12.6</v>
      </c>
      <c r="G224" s="21">
        <v>1.56</v>
      </c>
      <c r="H224" s="22">
        <v>2.16</v>
      </c>
      <c r="I224" s="23">
        <v>2.4375</v>
      </c>
      <c r="J224" s="24">
        <v>1.3125</v>
      </c>
      <c r="K224" s="28">
        <v>170</v>
      </c>
      <c r="L224" s="29">
        <v>4.03</v>
      </c>
      <c r="M224" s="27">
        <v>10.1</v>
      </c>
      <c r="N224" s="28">
        <v>1650</v>
      </c>
      <c r="O224" s="28">
        <v>235</v>
      </c>
      <c r="P224" s="29">
        <v>5.74</v>
      </c>
      <c r="Q224" s="28">
        <v>275</v>
      </c>
      <c r="R224" s="28">
        <v>517</v>
      </c>
      <c r="S224" s="27">
        <v>82.3</v>
      </c>
      <c r="T224" s="29">
        <v>3.22</v>
      </c>
      <c r="U224" s="28">
        <v>126</v>
      </c>
      <c r="V224" s="21">
        <f t="shared" si="7"/>
        <v>3.7037163521810692</v>
      </c>
      <c r="W224" s="20">
        <f t="shared" si="6"/>
        <v>12.44</v>
      </c>
      <c r="X224" s="27">
        <v>35.6</v>
      </c>
      <c r="Y224" s="28">
        <v>20100</v>
      </c>
    </row>
    <row r="225" spans="2:25">
      <c r="B225" s="19" t="s">
        <v>114</v>
      </c>
      <c r="C225" s="27">
        <v>44.7</v>
      </c>
      <c r="D225" s="27">
        <v>13.7</v>
      </c>
      <c r="E225" s="25">
        <v>0.87</v>
      </c>
      <c r="F225" s="20">
        <v>12.5</v>
      </c>
      <c r="G225" s="21">
        <v>1.4</v>
      </c>
      <c r="H225" s="22">
        <v>2</v>
      </c>
      <c r="I225" s="23">
        <v>2.3125</v>
      </c>
      <c r="J225" s="24">
        <v>1.25</v>
      </c>
      <c r="K225" s="28">
        <v>152</v>
      </c>
      <c r="L225" s="29">
        <v>4.46</v>
      </c>
      <c r="M225" s="27">
        <v>11.2</v>
      </c>
      <c r="N225" s="28">
        <v>1430</v>
      </c>
      <c r="O225" s="28">
        <v>209</v>
      </c>
      <c r="P225" s="29">
        <v>5.66</v>
      </c>
      <c r="Q225" s="28">
        <v>243</v>
      </c>
      <c r="R225" s="28">
        <v>454</v>
      </c>
      <c r="S225" s="27">
        <v>72.8</v>
      </c>
      <c r="T225" s="29">
        <v>3.19</v>
      </c>
      <c r="U225" s="28">
        <v>111</v>
      </c>
      <c r="V225" s="21">
        <f t="shared" si="7"/>
        <v>3.656561917864976</v>
      </c>
      <c r="W225" s="20">
        <f t="shared" si="6"/>
        <v>12.299999999999999</v>
      </c>
      <c r="X225" s="27">
        <v>25.8</v>
      </c>
      <c r="Y225" s="28">
        <v>17200</v>
      </c>
    </row>
    <row r="226" spans="2:25">
      <c r="B226" s="19" t="s">
        <v>115</v>
      </c>
      <c r="C226" s="27">
        <v>39.9</v>
      </c>
      <c r="D226" s="27">
        <v>13.4</v>
      </c>
      <c r="E226" s="25">
        <v>0.79</v>
      </c>
      <c r="F226" s="20">
        <v>12.4</v>
      </c>
      <c r="G226" s="21">
        <v>1.25</v>
      </c>
      <c r="H226" s="22">
        <v>1.85</v>
      </c>
      <c r="I226" s="23">
        <v>2.125</v>
      </c>
      <c r="J226" s="24">
        <v>1.25</v>
      </c>
      <c r="K226" s="28">
        <v>136</v>
      </c>
      <c r="L226" s="29">
        <v>4.96</v>
      </c>
      <c r="M226" s="27">
        <v>12.3</v>
      </c>
      <c r="N226" s="28">
        <v>1240</v>
      </c>
      <c r="O226" s="28">
        <v>186</v>
      </c>
      <c r="P226" s="29">
        <v>5.58</v>
      </c>
      <c r="Q226" s="28">
        <v>214</v>
      </c>
      <c r="R226" s="28">
        <v>398</v>
      </c>
      <c r="S226" s="27">
        <v>64.2</v>
      </c>
      <c r="T226" s="29">
        <v>3.16</v>
      </c>
      <c r="U226" s="27">
        <v>98</v>
      </c>
      <c r="V226" s="21">
        <f t="shared" si="7"/>
        <v>3.6061486888129877</v>
      </c>
      <c r="W226" s="20">
        <f t="shared" si="6"/>
        <v>12.15</v>
      </c>
      <c r="X226" s="27">
        <v>18.5</v>
      </c>
      <c r="Y226" s="28">
        <v>14700</v>
      </c>
    </row>
    <row r="227" spans="2:25">
      <c r="B227" s="19" t="s">
        <v>116</v>
      </c>
      <c r="C227" s="27">
        <v>35.299999999999997</v>
      </c>
      <c r="D227" s="27">
        <v>13.1</v>
      </c>
      <c r="E227" s="25">
        <v>0.71</v>
      </c>
      <c r="F227" s="20">
        <v>12.3</v>
      </c>
      <c r="G227" s="21">
        <v>1.1100000000000001</v>
      </c>
      <c r="H227" s="22">
        <v>1.7</v>
      </c>
      <c r="I227" s="23">
        <v>2</v>
      </c>
      <c r="J227" s="24">
        <v>1.1875</v>
      </c>
      <c r="K227" s="28">
        <v>120</v>
      </c>
      <c r="L227" s="29">
        <v>5.57</v>
      </c>
      <c r="M227" s="27">
        <v>13.7</v>
      </c>
      <c r="N227" s="28">
        <v>1070</v>
      </c>
      <c r="O227" s="28">
        <v>163</v>
      </c>
      <c r="P227" s="29">
        <v>5.51</v>
      </c>
      <c r="Q227" s="28">
        <v>186</v>
      </c>
      <c r="R227" s="28">
        <v>345</v>
      </c>
      <c r="S227" s="27">
        <v>56</v>
      </c>
      <c r="T227" s="29">
        <v>3.13</v>
      </c>
      <c r="U227" s="27">
        <v>85.4</v>
      </c>
      <c r="V227" s="21">
        <f t="shared" si="7"/>
        <v>3.5621843627963159</v>
      </c>
      <c r="W227" s="20">
        <f t="shared" si="6"/>
        <v>11.99</v>
      </c>
      <c r="X227" s="27">
        <v>12.9</v>
      </c>
      <c r="Y227" s="28">
        <v>12400</v>
      </c>
    </row>
    <row r="228" spans="2:25">
      <c r="B228" s="19" t="s">
        <v>117</v>
      </c>
      <c r="C228" s="27">
        <v>31.2</v>
      </c>
      <c r="D228" s="27">
        <v>12.9</v>
      </c>
      <c r="E228" s="25">
        <v>0.61</v>
      </c>
      <c r="F228" s="20">
        <v>12.2</v>
      </c>
      <c r="G228" s="25">
        <v>0.99</v>
      </c>
      <c r="H228" s="22">
        <v>1.59</v>
      </c>
      <c r="I228" s="23">
        <v>1.875</v>
      </c>
      <c r="J228" s="24">
        <v>1.125</v>
      </c>
      <c r="K228" s="28">
        <v>106</v>
      </c>
      <c r="L228" s="29">
        <v>6.17</v>
      </c>
      <c r="M228" s="27">
        <v>15.9</v>
      </c>
      <c r="N228" s="28">
        <v>933</v>
      </c>
      <c r="O228" s="28">
        <v>145</v>
      </c>
      <c r="P228" s="29">
        <v>5.47</v>
      </c>
      <c r="Q228" s="28">
        <v>164</v>
      </c>
      <c r="R228" s="28">
        <v>301</v>
      </c>
      <c r="S228" s="27">
        <v>49.3</v>
      </c>
      <c r="T228" s="29">
        <v>3.11</v>
      </c>
      <c r="U228" s="27">
        <v>75.099999999999994</v>
      </c>
      <c r="V228" s="21">
        <f t="shared" si="7"/>
        <v>3.5180626342347208</v>
      </c>
      <c r="W228" s="20">
        <f t="shared" si="6"/>
        <v>11.91</v>
      </c>
      <c r="X228" s="29">
        <v>9.1300000000000008</v>
      </c>
      <c r="Y228" s="28">
        <v>10700</v>
      </c>
    </row>
    <row r="229" spans="2:25">
      <c r="B229" s="19" t="s">
        <v>118</v>
      </c>
      <c r="C229" s="27">
        <v>28.2</v>
      </c>
      <c r="D229" s="27">
        <v>12.7</v>
      </c>
      <c r="E229" s="25">
        <v>0.55000000000000004</v>
      </c>
      <c r="F229" s="20">
        <v>12.2</v>
      </c>
      <c r="G229" s="25">
        <v>0.9</v>
      </c>
      <c r="H229" s="22">
        <v>1.5</v>
      </c>
      <c r="I229" s="23">
        <v>1.8125</v>
      </c>
      <c r="J229" s="24">
        <v>1.125</v>
      </c>
      <c r="K229" s="27">
        <v>96</v>
      </c>
      <c r="L229" s="29">
        <v>6.76</v>
      </c>
      <c r="M229" s="27">
        <v>17.7</v>
      </c>
      <c r="N229" s="28">
        <v>833</v>
      </c>
      <c r="O229" s="28">
        <v>131</v>
      </c>
      <c r="P229" s="29">
        <v>5.44</v>
      </c>
      <c r="Q229" s="28">
        <v>147</v>
      </c>
      <c r="R229" s="28">
        <v>270</v>
      </c>
      <c r="S229" s="27">
        <v>44.4</v>
      </c>
      <c r="T229" s="29">
        <v>3.09</v>
      </c>
      <c r="U229" s="27">
        <v>67.5</v>
      </c>
      <c r="V229" s="21">
        <f t="shared" si="7"/>
        <v>3.488210612660386</v>
      </c>
      <c r="W229" s="20">
        <f t="shared" si="6"/>
        <v>11.799999999999999</v>
      </c>
      <c r="X229" s="29">
        <v>6.85</v>
      </c>
      <c r="Y229" s="28">
        <v>9410</v>
      </c>
    </row>
    <row r="230" spans="2:25">
      <c r="B230" s="19" t="s">
        <v>119</v>
      </c>
      <c r="C230" s="27">
        <v>25.6</v>
      </c>
      <c r="D230" s="27">
        <v>12.5</v>
      </c>
      <c r="E230" s="25">
        <v>0.51500000000000001</v>
      </c>
      <c r="F230" s="20">
        <v>12.1</v>
      </c>
      <c r="G230" s="25">
        <v>0.81</v>
      </c>
      <c r="H230" s="22">
        <v>1.41</v>
      </c>
      <c r="I230" s="23">
        <v>1.6875</v>
      </c>
      <c r="J230" s="24">
        <v>1.0625</v>
      </c>
      <c r="K230" s="27">
        <v>87</v>
      </c>
      <c r="L230" s="29">
        <v>7.48</v>
      </c>
      <c r="M230" s="27">
        <v>18.899999999999999</v>
      </c>
      <c r="N230" s="28">
        <v>740</v>
      </c>
      <c r="O230" s="28">
        <v>118</v>
      </c>
      <c r="P230" s="29">
        <v>5.38</v>
      </c>
      <c r="Q230" s="28">
        <v>132</v>
      </c>
      <c r="R230" s="28">
        <v>241</v>
      </c>
      <c r="S230" s="27">
        <v>39.700000000000003</v>
      </c>
      <c r="T230" s="29">
        <v>3.07</v>
      </c>
      <c r="U230" s="27">
        <v>60.4</v>
      </c>
      <c r="V230" s="21">
        <f t="shared" si="7"/>
        <v>3.4589129663915266</v>
      </c>
      <c r="W230" s="20">
        <f t="shared" si="6"/>
        <v>11.69</v>
      </c>
      <c r="X230" s="29">
        <v>5.0999999999999996</v>
      </c>
      <c r="Y230" s="28">
        <v>8270</v>
      </c>
    </row>
    <row r="231" spans="2:25">
      <c r="B231" s="19" t="s">
        <v>120</v>
      </c>
      <c r="C231" s="27">
        <v>23.2</v>
      </c>
      <c r="D231" s="27">
        <v>12.4</v>
      </c>
      <c r="E231" s="25">
        <v>0.47</v>
      </c>
      <c r="F231" s="20">
        <v>12.1</v>
      </c>
      <c r="G231" s="25">
        <v>0.73499999999999999</v>
      </c>
      <c r="H231" s="22">
        <v>1.33</v>
      </c>
      <c r="I231" s="23">
        <v>1.625</v>
      </c>
      <c r="J231" s="24">
        <v>1.0625</v>
      </c>
      <c r="K231" s="27">
        <v>79</v>
      </c>
      <c r="L231" s="29">
        <v>8.2200000000000006</v>
      </c>
      <c r="M231" s="27">
        <v>20.7</v>
      </c>
      <c r="N231" s="28">
        <v>662</v>
      </c>
      <c r="O231" s="28">
        <v>107</v>
      </c>
      <c r="P231" s="29">
        <v>5.34</v>
      </c>
      <c r="Q231" s="28">
        <v>119</v>
      </c>
      <c r="R231" s="28">
        <v>216</v>
      </c>
      <c r="S231" s="27">
        <v>35.799999999999997</v>
      </c>
      <c r="T231" s="29">
        <v>3.05</v>
      </c>
      <c r="U231" s="27">
        <v>54.3</v>
      </c>
      <c r="V231" s="21">
        <f t="shared" si="7"/>
        <v>3.4292373290608529</v>
      </c>
      <c r="W231" s="20">
        <f t="shared" si="6"/>
        <v>11.665000000000001</v>
      </c>
      <c r="X231" s="29">
        <v>3.84</v>
      </c>
      <c r="Y231" s="28">
        <v>7330</v>
      </c>
    </row>
    <row r="232" spans="2:25">
      <c r="B232" s="19" t="s">
        <v>121</v>
      </c>
      <c r="C232" s="27">
        <v>21.1</v>
      </c>
      <c r="D232" s="27">
        <v>12.3</v>
      </c>
      <c r="E232" s="25">
        <v>0.43</v>
      </c>
      <c r="F232" s="20">
        <v>12</v>
      </c>
      <c r="G232" s="25">
        <v>0.67</v>
      </c>
      <c r="H232" s="22">
        <v>1.27</v>
      </c>
      <c r="I232" s="23">
        <v>1.5625</v>
      </c>
      <c r="J232" s="24">
        <v>1.0625</v>
      </c>
      <c r="K232" s="27">
        <v>72</v>
      </c>
      <c r="L232" s="29">
        <v>8.99</v>
      </c>
      <c r="M232" s="27">
        <v>22.6</v>
      </c>
      <c r="N232" s="28">
        <v>597</v>
      </c>
      <c r="O232" s="27">
        <v>97.4</v>
      </c>
      <c r="P232" s="29">
        <v>5.31</v>
      </c>
      <c r="Q232" s="28">
        <v>108</v>
      </c>
      <c r="R232" s="28">
        <v>195</v>
      </c>
      <c r="S232" s="27">
        <v>32.4</v>
      </c>
      <c r="T232" s="29">
        <v>3.04</v>
      </c>
      <c r="U232" s="27">
        <v>49.2</v>
      </c>
      <c r="V232" s="21">
        <f t="shared" si="7"/>
        <v>3.405050924975245</v>
      </c>
      <c r="W232" s="20">
        <f t="shared" si="6"/>
        <v>11.63</v>
      </c>
      <c r="X232" s="29">
        <v>2.93</v>
      </c>
      <c r="Y232" s="28">
        <v>6540</v>
      </c>
    </row>
    <row r="233" spans="2:25">
      <c r="B233" s="19" t="s">
        <v>122</v>
      </c>
      <c r="C233" s="27">
        <v>19.100000000000001</v>
      </c>
      <c r="D233" s="27">
        <v>12.1</v>
      </c>
      <c r="E233" s="25">
        <v>0.39</v>
      </c>
      <c r="F233" s="20">
        <v>12</v>
      </c>
      <c r="G233" s="25">
        <v>0.60499999999999998</v>
      </c>
      <c r="H233" s="22">
        <v>1.2</v>
      </c>
      <c r="I233" s="23">
        <v>1.5</v>
      </c>
      <c r="J233" s="24">
        <v>1</v>
      </c>
      <c r="K233" s="27">
        <v>65</v>
      </c>
      <c r="L233" s="29">
        <v>9.92</v>
      </c>
      <c r="M233" s="27">
        <v>24.9</v>
      </c>
      <c r="N233" s="28">
        <v>533</v>
      </c>
      <c r="O233" s="27">
        <v>87.9</v>
      </c>
      <c r="P233" s="29">
        <v>5.28</v>
      </c>
      <c r="Q233" s="27">
        <v>96.8</v>
      </c>
      <c r="R233" s="28">
        <v>174</v>
      </c>
      <c r="S233" s="27">
        <v>29.1</v>
      </c>
      <c r="T233" s="29">
        <v>3.02</v>
      </c>
      <c r="U233" s="27">
        <v>44.1</v>
      </c>
      <c r="V233" s="21">
        <f t="shared" si="7"/>
        <v>3.3777292455354342</v>
      </c>
      <c r="W233" s="20">
        <f t="shared" si="6"/>
        <v>11.494999999999999</v>
      </c>
      <c r="X233" s="29">
        <v>2.1800000000000002</v>
      </c>
      <c r="Y233" s="28">
        <v>5780</v>
      </c>
    </row>
    <row r="234" spans="2:25">
      <c r="B234" s="19" t="s">
        <v>123</v>
      </c>
      <c r="C234" s="27">
        <v>17</v>
      </c>
      <c r="D234" s="27">
        <v>12.2</v>
      </c>
      <c r="E234" s="25">
        <v>0.36</v>
      </c>
      <c r="F234" s="20">
        <v>10</v>
      </c>
      <c r="G234" s="25">
        <v>0.64</v>
      </c>
      <c r="H234" s="22">
        <v>1.24</v>
      </c>
      <c r="I234" s="23">
        <v>1.5</v>
      </c>
      <c r="J234" s="24">
        <v>0.9375</v>
      </c>
      <c r="K234" s="27">
        <v>58</v>
      </c>
      <c r="L234" s="29">
        <v>7.82</v>
      </c>
      <c r="M234" s="27">
        <v>27</v>
      </c>
      <c r="N234" s="28">
        <v>475</v>
      </c>
      <c r="O234" s="27">
        <v>78</v>
      </c>
      <c r="P234" s="29">
        <v>5.28</v>
      </c>
      <c r="Q234" s="27">
        <v>86.4</v>
      </c>
      <c r="R234" s="28">
        <v>107</v>
      </c>
      <c r="S234" s="27">
        <v>21.4</v>
      </c>
      <c r="T234" s="29">
        <v>2.5099999999999998</v>
      </c>
      <c r="U234" s="27">
        <v>32.5</v>
      </c>
      <c r="V234" s="21">
        <f t="shared" si="7"/>
        <v>2.8149176691324387</v>
      </c>
      <c r="W234" s="20">
        <f t="shared" si="6"/>
        <v>11.559999999999999</v>
      </c>
      <c r="X234" s="29">
        <v>2.1</v>
      </c>
      <c r="Y234" s="28">
        <v>3570</v>
      </c>
    </row>
    <row r="235" spans="2:25">
      <c r="B235" s="19" t="s">
        <v>124</v>
      </c>
      <c r="C235" s="27">
        <v>15.6</v>
      </c>
      <c r="D235" s="27">
        <v>12.1</v>
      </c>
      <c r="E235" s="25">
        <v>0.34499999999999997</v>
      </c>
      <c r="F235" s="20">
        <v>10</v>
      </c>
      <c r="G235" s="25">
        <v>0.57499999999999996</v>
      </c>
      <c r="H235" s="22">
        <v>1.18</v>
      </c>
      <c r="I235" s="23">
        <v>1.375</v>
      </c>
      <c r="J235" s="24">
        <v>0.9375</v>
      </c>
      <c r="K235" s="27">
        <v>53</v>
      </c>
      <c r="L235" s="29">
        <v>8.69</v>
      </c>
      <c r="M235" s="27">
        <v>28.1</v>
      </c>
      <c r="N235" s="28">
        <v>425</v>
      </c>
      <c r="O235" s="27">
        <v>70.599999999999994</v>
      </c>
      <c r="P235" s="29">
        <v>5.23</v>
      </c>
      <c r="Q235" s="27">
        <v>77.900000000000006</v>
      </c>
      <c r="R235" s="27">
        <v>95.8</v>
      </c>
      <c r="S235" s="27">
        <v>19.2</v>
      </c>
      <c r="T235" s="29">
        <v>2.48</v>
      </c>
      <c r="U235" s="27">
        <v>29.1</v>
      </c>
      <c r="V235" s="21">
        <f t="shared" si="7"/>
        <v>2.7916489022226565</v>
      </c>
      <c r="W235" s="20">
        <f t="shared" si="6"/>
        <v>11.525</v>
      </c>
      <c r="X235" s="29">
        <v>1.58</v>
      </c>
      <c r="Y235" s="28">
        <v>3160</v>
      </c>
    </row>
    <row r="236" spans="2:25">
      <c r="B236" s="19" t="s">
        <v>125</v>
      </c>
      <c r="C236" s="27">
        <v>14.6</v>
      </c>
      <c r="D236" s="27">
        <v>12.2</v>
      </c>
      <c r="E236" s="25">
        <v>0.37</v>
      </c>
      <c r="F236" s="21">
        <v>8.08</v>
      </c>
      <c r="G236" s="25">
        <v>0.64</v>
      </c>
      <c r="H236" s="22">
        <v>1.1399999999999999</v>
      </c>
      <c r="I236" s="23">
        <v>1.5</v>
      </c>
      <c r="J236" s="24">
        <v>0.9375</v>
      </c>
      <c r="K236" s="27">
        <v>50</v>
      </c>
      <c r="L236" s="29">
        <v>6.31</v>
      </c>
      <c r="M236" s="27">
        <v>26.8</v>
      </c>
      <c r="N236" s="28">
        <v>391</v>
      </c>
      <c r="O236" s="27">
        <v>64.2</v>
      </c>
      <c r="P236" s="29">
        <v>5.18</v>
      </c>
      <c r="Q236" s="27">
        <v>71.900000000000006</v>
      </c>
      <c r="R236" s="27">
        <v>56.3</v>
      </c>
      <c r="S236" s="27">
        <v>13.9</v>
      </c>
      <c r="T236" s="29">
        <v>1.96</v>
      </c>
      <c r="U236" s="27">
        <v>21.3</v>
      </c>
      <c r="V236" s="21">
        <f t="shared" si="7"/>
        <v>2.2511220760977402</v>
      </c>
      <c r="W236" s="20">
        <f t="shared" si="6"/>
        <v>11.559999999999999</v>
      </c>
      <c r="X236" s="29">
        <v>1.71</v>
      </c>
      <c r="Y236" s="28">
        <v>1880</v>
      </c>
    </row>
    <row r="237" spans="2:25">
      <c r="B237" s="19" t="s">
        <v>126</v>
      </c>
      <c r="C237" s="27">
        <v>13.1</v>
      </c>
      <c r="D237" s="27">
        <v>12.1</v>
      </c>
      <c r="E237" s="25">
        <v>0.33500000000000002</v>
      </c>
      <c r="F237" s="21">
        <v>8.0500000000000007</v>
      </c>
      <c r="G237" s="25">
        <v>0.57499999999999996</v>
      </c>
      <c r="H237" s="22">
        <v>1.08</v>
      </c>
      <c r="I237" s="23">
        <v>1.375</v>
      </c>
      <c r="J237" s="24">
        <v>0.9375</v>
      </c>
      <c r="K237" s="27">
        <v>45</v>
      </c>
      <c r="L237" s="29">
        <v>7</v>
      </c>
      <c r="M237" s="27">
        <v>29.6</v>
      </c>
      <c r="N237" s="28">
        <v>348</v>
      </c>
      <c r="O237" s="27">
        <v>57.7</v>
      </c>
      <c r="P237" s="29">
        <v>5.15</v>
      </c>
      <c r="Q237" s="27">
        <v>64.2</v>
      </c>
      <c r="R237" s="27">
        <v>50</v>
      </c>
      <c r="S237" s="27">
        <v>12.4</v>
      </c>
      <c r="T237" s="29">
        <v>1.95</v>
      </c>
      <c r="U237" s="27">
        <v>19</v>
      </c>
      <c r="V237" s="21">
        <f t="shared" si="7"/>
        <v>2.2311336205395524</v>
      </c>
      <c r="W237" s="20">
        <f t="shared" si="6"/>
        <v>11.525</v>
      </c>
      <c r="X237" s="29">
        <v>1.26</v>
      </c>
      <c r="Y237" s="28">
        <v>1650</v>
      </c>
    </row>
    <row r="238" spans="2:25">
      <c r="B238" s="19" t="s">
        <v>127</v>
      </c>
      <c r="C238" s="27">
        <v>11.7</v>
      </c>
      <c r="D238" s="27">
        <v>11.9</v>
      </c>
      <c r="E238" s="25">
        <v>0.29499999999999998</v>
      </c>
      <c r="F238" s="21">
        <v>8.01</v>
      </c>
      <c r="G238" s="25">
        <v>0.51500000000000001</v>
      </c>
      <c r="H238" s="22">
        <v>1.02</v>
      </c>
      <c r="I238" s="23">
        <v>1.375</v>
      </c>
      <c r="J238" s="24">
        <v>0.875</v>
      </c>
      <c r="K238" s="27">
        <v>40</v>
      </c>
      <c r="L238" s="29">
        <v>7.77</v>
      </c>
      <c r="M238" s="27">
        <v>33.6</v>
      </c>
      <c r="N238" s="28">
        <v>307</v>
      </c>
      <c r="O238" s="27">
        <v>51.5</v>
      </c>
      <c r="P238" s="29">
        <v>5.13</v>
      </c>
      <c r="Q238" s="27">
        <v>57</v>
      </c>
      <c r="R238" s="27">
        <v>44.1</v>
      </c>
      <c r="S238" s="27">
        <v>11</v>
      </c>
      <c r="T238" s="29">
        <v>1.94</v>
      </c>
      <c r="U238" s="27">
        <v>16.8</v>
      </c>
      <c r="V238" s="21">
        <f t="shared" si="7"/>
        <v>2.2120587432288379</v>
      </c>
      <c r="W238" s="20">
        <f t="shared" si="6"/>
        <v>11.385</v>
      </c>
      <c r="X238" s="31">
        <v>0.90600000000000003</v>
      </c>
      <c r="Y238" s="28">
        <v>1440</v>
      </c>
    </row>
    <row r="239" spans="2:25">
      <c r="B239" s="19" t="s">
        <v>128</v>
      </c>
      <c r="C239" s="27">
        <v>10.3</v>
      </c>
      <c r="D239" s="27">
        <v>12.5</v>
      </c>
      <c r="E239" s="25">
        <v>0.3</v>
      </c>
      <c r="F239" s="21">
        <v>6.56</v>
      </c>
      <c r="G239" s="25">
        <v>0.52</v>
      </c>
      <c r="H239" s="30">
        <v>0.82</v>
      </c>
      <c r="I239" s="23">
        <v>1.1875</v>
      </c>
      <c r="J239" s="24">
        <v>0.75</v>
      </c>
      <c r="K239" s="27">
        <v>35</v>
      </c>
      <c r="L239" s="29">
        <v>6.31</v>
      </c>
      <c r="M239" s="27">
        <v>36.200000000000003</v>
      </c>
      <c r="N239" s="28">
        <v>285</v>
      </c>
      <c r="O239" s="27">
        <v>45.6</v>
      </c>
      <c r="P239" s="29">
        <v>5.25</v>
      </c>
      <c r="Q239" s="27">
        <v>51.2</v>
      </c>
      <c r="R239" s="27">
        <v>24.5</v>
      </c>
      <c r="S239" s="29">
        <v>7.47</v>
      </c>
      <c r="T239" s="29">
        <v>1.54</v>
      </c>
      <c r="U239" s="27">
        <v>11.5</v>
      </c>
      <c r="V239" s="21">
        <f t="shared" si="7"/>
        <v>1.7939334113862975</v>
      </c>
      <c r="W239" s="20">
        <f t="shared" si="6"/>
        <v>11.98</v>
      </c>
      <c r="X239" s="31">
        <v>0.74099999999999999</v>
      </c>
      <c r="Y239" s="28">
        <v>879</v>
      </c>
    </row>
    <row r="240" spans="2:25">
      <c r="B240" s="19" t="s">
        <v>129</v>
      </c>
      <c r="C240" s="29">
        <v>8.7899999999999991</v>
      </c>
      <c r="D240" s="27">
        <v>12.3</v>
      </c>
      <c r="E240" s="25">
        <v>0.26</v>
      </c>
      <c r="F240" s="21">
        <v>6.52</v>
      </c>
      <c r="G240" s="25">
        <v>0.44</v>
      </c>
      <c r="H240" s="30">
        <v>0.74</v>
      </c>
      <c r="I240" s="23">
        <v>1.125</v>
      </c>
      <c r="J240" s="24">
        <v>0.75</v>
      </c>
      <c r="K240" s="27">
        <v>30</v>
      </c>
      <c r="L240" s="29">
        <v>7.41</v>
      </c>
      <c r="M240" s="27">
        <v>41.8</v>
      </c>
      <c r="N240" s="28">
        <v>238</v>
      </c>
      <c r="O240" s="27">
        <v>38.6</v>
      </c>
      <c r="P240" s="29">
        <v>5.21</v>
      </c>
      <c r="Q240" s="27">
        <v>43.1</v>
      </c>
      <c r="R240" s="27">
        <v>20.3</v>
      </c>
      <c r="S240" s="29">
        <v>6.24</v>
      </c>
      <c r="T240" s="29">
        <v>1.52</v>
      </c>
      <c r="U240" s="29">
        <v>9.56</v>
      </c>
      <c r="V240" s="21">
        <f t="shared" si="7"/>
        <v>1.7697563580274935</v>
      </c>
      <c r="W240" s="20">
        <f t="shared" si="6"/>
        <v>11.860000000000001</v>
      </c>
      <c r="X240" s="31">
        <v>0.45700000000000002</v>
      </c>
      <c r="Y240" s="28">
        <v>720</v>
      </c>
    </row>
    <row r="241" spans="2:25">
      <c r="B241" s="19" t="s">
        <v>130</v>
      </c>
      <c r="C241" s="29">
        <v>7.65</v>
      </c>
      <c r="D241" s="27">
        <v>12.2</v>
      </c>
      <c r="E241" s="25">
        <v>0.23</v>
      </c>
      <c r="F241" s="21">
        <v>6.49</v>
      </c>
      <c r="G241" s="25">
        <v>0.38</v>
      </c>
      <c r="H241" s="30">
        <v>0.68</v>
      </c>
      <c r="I241" s="23">
        <v>1.0625</v>
      </c>
      <c r="J241" s="24">
        <v>0.75</v>
      </c>
      <c r="K241" s="27">
        <v>26</v>
      </c>
      <c r="L241" s="29">
        <v>8.5399999999999991</v>
      </c>
      <c r="M241" s="27">
        <v>47.2</v>
      </c>
      <c r="N241" s="28">
        <v>204</v>
      </c>
      <c r="O241" s="27">
        <v>33.4</v>
      </c>
      <c r="P241" s="29">
        <v>5.17</v>
      </c>
      <c r="Q241" s="27">
        <v>37.200000000000003</v>
      </c>
      <c r="R241" s="27">
        <v>17.3</v>
      </c>
      <c r="S241" s="29">
        <v>5.34</v>
      </c>
      <c r="T241" s="29">
        <v>1.51</v>
      </c>
      <c r="U241" s="29">
        <v>8.17</v>
      </c>
      <c r="V241" s="21">
        <f t="shared" si="7"/>
        <v>1.7516021320564796</v>
      </c>
      <c r="W241" s="20">
        <f t="shared" si="6"/>
        <v>11.819999999999999</v>
      </c>
      <c r="X241" s="31">
        <v>0.3</v>
      </c>
      <c r="Y241" s="28">
        <v>607</v>
      </c>
    </row>
    <row r="242" spans="2:25">
      <c r="B242" s="19" t="s">
        <v>131</v>
      </c>
      <c r="C242" s="29">
        <v>6.48</v>
      </c>
      <c r="D242" s="27">
        <v>12.3</v>
      </c>
      <c r="E242" s="25">
        <v>0.26</v>
      </c>
      <c r="F242" s="21">
        <v>4.03</v>
      </c>
      <c r="G242" s="25">
        <v>0.42499999999999999</v>
      </c>
      <c r="H242" s="30">
        <v>0.72499999999999998</v>
      </c>
      <c r="I242" s="23">
        <v>0.9375</v>
      </c>
      <c r="J242" s="24">
        <v>0.625</v>
      </c>
      <c r="K242" s="27">
        <v>22</v>
      </c>
      <c r="L242" s="29">
        <v>4.74</v>
      </c>
      <c r="M242" s="27">
        <v>41.8</v>
      </c>
      <c r="N242" s="28">
        <v>156</v>
      </c>
      <c r="O242" s="27">
        <v>25.4</v>
      </c>
      <c r="P242" s="29">
        <v>4.91</v>
      </c>
      <c r="Q242" s="27">
        <v>29.3</v>
      </c>
      <c r="R242" s="29">
        <v>4.66</v>
      </c>
      <c r="S242" s="29">
        <v>2.31</v>
      </c>
      <c r="T242" s="31">
        <v>0.84799999999999998</v>
      </c>
      <c r="U242" s="29">
        <v>3.66</v>
      </c>
      <c r="V242" s="21">
        <f t="shared" si="7"/>
        <v>1.0432552595463107</v>
      </c>
      <c r="W242" s="20">
        <f t="shared" si="6"/>
        <v>11.875</v>
      </c>
      <c r="X242" s="31">
        <v>0.29299999999999998</v>
      </c>
      <c r="Y242" s="28">
        <v>164</v>
      </c>
    </row>
    <row r="243" spans="2:25">
      <c r="B243" s="19" t="s">
        <v>132</v>
      </c>
      <c r="C243" s="29">
        <v>5.57</v>
      </c>
      <c r="D243" s="27">
        <v>12.2</v>
      </c>
      <c r="E243" s="25">
        <v>0.23499999999999999</v>
      </c>
      <c r="F243" s="21">
        <v>4.01</v>
      </c>
      <c r="G243" s="25">
        <v>0.35</v>
      </c>
      <c r="H243" s="30">
        <v>0.65</v>
      </c>
      <c r="I243" s="23">
        <v>0.875</v>
      </c>
      <c r="J243" s="24">
        <v>0.5625</v>
      </c>
      <c r="K243" s="27">
        <v>19</v>
      </c>
      <c r="L243" s="29">
        <v>5.72</v>
      </c>
      <c r="M243" s="27">
        <v>46.2</v>
      </c>
      <c r="N243" s="28">
        <v>130</v>
      </c>
      <c r="O243" s="27">
        <v>21.3</v>
      </c>
      <c r="P243" s="29">
        <v>4.82</v>
      </c>
      <c r="Q243" s="27">
        <v>24.7</v>
      </c>
      <c r="R243" s="29">
        <v>3.76</v>
      </c>
      <c r="S243" s="29">
        <v>1.88</v>
      </c>
      <c r="T243" s="31">
        <v>0.82199999999999995</v>
      </c>
      <c r="U243" s="29">
        <v>2.98</v>
      </c>
      <c r="V243" s="21">
        <f t="shared" si="7"/>
        <v>1.0207631499736449</v>
      </c>
      <c r="W243" s="20">
        <f t="shared" si="6"/>
        <v>11.85</v>
      </c>
      <c r="X243" s="31">
        <v>0.18</v>
      </c>
      <c r="Y243" s="28">
        <v>131</v>
      </c>
    </row>
    <row r="244" spans="2:25">
      <c r="B244" s="19" t="s">
        <v>133</v>
      </c>
      <c r="C244" s="29">
        <v>4.71</v>
      </c>
      <c r="D244" s="27">
        <v>12</v>
      </c>
      <c r="E244" s="25">
        <v>0.22</v>
      </c>
      <c r="F244" s="21">
        <v>3.99</v>
      </c>
      <c r="G244" s="25">
        <v>0.26500000000000001</v>
      </c>
      <c r="H244" s="30">
        <v>0.56499999999999995</v>
      </c>
      <c r="I244" s="23">
        <v>0.8125</v>
      </c>
      <c r="J244" s="24">
        <v>0.5625</v>
      </c>
      <c r="K244" s="27">
        <v>16</v>
      </c>
      <c r="L244" s="29">
        <v>7.53</v>
      </c>
      <c r="M244" s="27">
        <v>49.4</v>
      </c>
      <c r="N244" s="28">
        <v>103</v>
      </c>
      <c r="O244" s="27">
        <v>17.100000000000001</v>
      </c>
      <c r="P244" s="29">
        <v>4.67</v>
      </c>
      <c r="Q244" s="27">
        <v>20.100000000000001</v>
      </c>
      <c r="R244" s="29">
        <v>2.82</v>
      </c>
      <c r="S244" s="29">
        <v>1.41</v>
      </c>
      <c r="T244" s="31">
        <v>0.77300000000000002</v>
      </c>
      <c r="U244" s="29">
        <v>2.2599999999999998</v>
      </c>
      <c r="V244" s="21">
        <f t="shared" si="7"/>
        <v>0.98320746245505708</v>
      </c>
      <c r="W244" s="20">
        <f t="shared" si="6"/>
        <v>11.734999999999999</v>
      </c>
      <c r="X244" s="31">
        <v>0.10299999999999999</v>
      </c>
      <c r="Y244" s="27">
        <v>96.9</v>
      </c>
    </row>
    <row r="245" spans="2:25">
      <c r="B245" s="19" t="s">
        <v>134</v>
      </c>
      <c r="C245" s="29">
        <v>4.16</v>
      </c>
      <c r="D245" s="27">
        <v>11.9</v>
      </c>
      <c r="E245" s="25">
        <v>0.2</v>
      </c>
      <c r="F245" s="21">
        <v>3.97</v>
      </c>
      <c r="G245" s="25">
        <v>0.22500000000000001</v>
      </c>
      <c r="H245" s="30">
        <v>0.52500000000000002</v>
      </c>
      <c r="I245" s="23">
        <v>0.75</v>
      </c>
      <c r="J245" s="24">
        <v>0.5625</v>
      </c>
      <c r="K245" s="27">
        <v>14</v>
      </c>
      <c r="L245" s="29">
        <v>8.82</v>
      </c>
      <c r="M245" s="27">
        <v>54.3</v>
      </c>
      <c r="N245" s="27">
        <v>88.6</v>
      </c>
      <c r="O245" s="27">
        <v>14.9</v>
      </c>
      <c r="P245" s="29">
        <v>4.62</v>
      </c>
      <c r="Q245" s="27">
        <v>17.399999999999999</v>
      </c>
      <c r="R245" s="29">
        <v>2.36</v>
      </c>
      <c r="S245" s="29">
        <v>1.19</v>
      </c>
      <c r="T245" s="31">
        <v>0.753</v>
      </c>
      <c r="U245" s="29">
        <v>1.9</v>
      </c>
      <c r="V245" s="21">
        <f t="shared" si="7"/>
        <v>0.9614990926167305</v>
      </c>
      <c r="W245" s="20">
        <f t="shared" si="6"/>
        <v>11.675000000000001</v>
      </c>
      <c r="X245" s="32">
        <v>7.0400000000000004E-2</v>
      </c>
      <c r="Y245" s="27">
        <v>80.400000000000006</v>
      </c>
    </row>
    <row r="246" spans="2:25">
      <c r="B246" s="19" t="s">
        <v>135</v>
      </c>
      <c r="C246" s="27">
        <v>32.9</v>
      </c>
      <c r="D246" s="27">
        <v>11.4</v>
      </c>
      <c r="E246" s="25">
        <v>0.755</v>
      </c>
      <c r="F246" s="20">
        <v>10.4</v>
      </c>
      <c r="G246" s="21">
        <v>1.25</v>
      </c>
      <c r="H246" s="22">
        <v>1.75</v>
      </c>
      <c r="I246" s="23">
        <v>1.9375</v>
      </c>
      <c r="J246" s="24">
        <v>1</v>
      </c>
      <c r="K246" s="28">
        <v>112</v>
      </c>
      <c r="L246" s="29">
        <v>4.17</v>
      </c>
      <c r="M246" s="27">
        <v>10.4</v>
      </c>
      <c r="N246" s="28">
        <v>716</v>
      </c>
      <c r="O246" s="28">
        <v>126</v>
      </c>
      <c r="P246" s="29">
        <v>4.66</v>
      </c>
      <c r="Q246" s="28">
        <v>147</v>
      </c>
      <c r="R246" s="28">
        <v>236</v>
      </c>
      <c r="S246" s="27">
        <v>45.3</v>
      </c>
      <c r="T246" s="29">
        <v>2.68</v>
      </c>
      <c r="U246" s="27">
        <v>69.2</v>
      </c>
      <c r="V246" s="21">
        <f t="shared" si="7"/>
        <v>3.0756849744057586</v>
      </c>
      <c r="W246" s="20">
        <f t="shared" si="6"/>
        <v>10.15</v>
      </c>
      <c r="X246" s="27">
        <v>15.1</v>
      </c>
      <c r="Y246" s="28">
        <v>6020</v>
      </c>
    </row>
    <row r="247" spans="2:25">
      <c r="B247" s="19" t="s">
        <v>136</v>
      </c>
      <c r="C247" s="27">
        <v>29.4</v>
      </c>
      <c r="D247" s="27">
        <v>11.1</v>
      </c>
      <c r="E247" s="25">
        <v>0.68</v>
      </c>
      <c r="F247" s="20">
        <v>10.3</v>
      </c>
      <c r="G247" s="21">
        <v>1.1200000000000001</v>
      </c>
      <c r="H247" s="22">
        <v>1.62</v>
      </c>
      <c r="I247" s="23">
        <v>1.8125</v>
      </c>
      <c r="J247" s="24">
        <v>1</v>
      </c>
      <c r="K247" s="28">
        <v>100</v>
      </c>
      <c r="L247" s="29">
        <v>4.62</v>
      </c>
      <c r="M247" s="27">
        <v>11.6</v>
      </c>
      <c r="N247" s="28">
        <v>623</v>
      </c>
      <c r="O247" s="28">
        <v>112</v>
      </c>
      <c r="P247" s="29">
        <v>4.5999999999999996</v>
      </c>
      <c r="Q247" s="28">
        <v>130</v>
      </c>
      <c r="R247" s="28">
        <v>207</v>
      </c>
      <c r="S247" s="27">
        <v>40</v>
      </c>
      <c r="T247" s="29">
        <v>2.65</v>
      </c>
      <c r="U247" s="27">
        <v>61</v>
      </c>
      <c r="V247" s="21">
        <f t="shared" si="7"/>
        <v>3.0362350001999383</v>
      </c>
      <c r="W247" s="20">
        <f t="shared" si="6"/>
        <v>9.98</v>
      </c>
      <c r="X247" s="27">
        <v>10.9</v>
      </c>
      <c r="Y247" s="28">
        <v>5150</v>
      </c>
    </row>
    <row r="248" spans="2:25">
      <c r="B248" s="19" t="s">
        <v>137</v>
      </c>
      <c r="C248" s="27">
        <v>25.9</v>
      </c>
      <c r="D248" s="27">
        <v>10.8</v>
      </c>
      <c r="E248" s="25">
        <v>0.60499999999999998</v>
      </c>
      <c r="F248" s="20">
        <v>10.3</v>
      </c>
      <c r="G248" s="25">
        <v>0.99</v>
      </c>
      <c r="H248" s="22">
        <v>1.49</v>
      </c>
      <c r="I248" s="23">
        <v>1.6875</v>
      </c>
      <c r="J248" s="24">
        <v>0.9375</v>
      </c>
      <c r="K248" s="27">
        <v>88</v>
      </c>
      <c r="L248" s="29">
        <v>5.18</v>
      </c>
      <c r="M248" s="27">
        <v>13</v>
      </c>
      <c r="N248" s="28">
        <v>534</v>
      </c>
      <c r="O248" s="27">
        <v>98.5</v>
      </c>
      <c r="P248" s="29">
        <v>4.54</v>
      </c>
      <c r="Q248" s="28">
        <v>113</v>
      </c>
      <c r="R248" s="28">
        <v>179</v>
      </c>
      <c r="S248" s="27">
        <v>34.799999999999997</v>
      </c>
      <c r="T248" s="29">
        <v>2.63</v>
      </c>
      <c r="U248" s="27">
        <v>53.1</v>
      </c>
      <c r="V248" s="21">
        <f t="shared" si="7"/>
        <v>2.989627753874633</v>
      </c>
      <c r="W248" s="21">
        <f t="shared" si="6"/>
        <v>9.81</v>
      </c>
      <c r="X248" s="29">
        <v>7.53</v>
      </c>
      <c r="Y248" s="28">
        <v>4330</v>
      </c>
    </row>
    <row r="249" spans="2:25">
      <c r="B249" s="19" t="s">
        <v>138</v>
      </c>
      <c r="C249" s="27">
        <v>22.6</v>
      </c>
      <c r="D249" s="27">
        <v>10.6</v>
      </c>
      <c r="E249" s="25">
        <v>0.53</v>
      </c>
      <c r="F249" s="20">
        <v>10.199999999999999</v>
      </c>
      <c r="G249" s="25">
        <v>0.87</v>
      </c>
      <c r="H249" s="22">
        <v>1.37</v>
      </c>
      <c r="I249" s="23">
        <v>1.5625</v>
      </c>
      <c r="J249" s="24">
        <v>0.875</v>
      </c>
      <c r="K249" s="27">
        <v>77</v>
      </c>
      <c r="L249" s="29">
        <v>5.86</v>
      </c>
      <c r="M249" s="27">
        <v>14.8</v>
      </c>
      <c r="N249" s="28">
        <v>455</v>
      </c>
      <c r="O249" s="27">
        <v>85.9</v>
      </c>
      <c r="P249" s="29">
        <v>4.49</v>
      </c>
      <c r="Q249" s="27">
        <v>97.6</v>
      </c>
      <c r="R249" s="28">
        <v>154</v>
      </c>
      <c r="S249" s="27">
        <v>30.1</v>
      </c>
      <c r="T249" s="29">
        <v>2.6</v>
      </c>
      <c r="U249" s="27">
        <v>45.9</v>
      </c>
      <c r="V249" s="21">
        <f t="shared" si="7"/>
        <v>2.9502597517704179</v>
      </c>
      <c r="W249" s="21">
        <f t="shared" si="6"/>
        <v>9.73</v>
      </c>
      <c r="X249" s="29">
        <v>5.1100000000000003</v>
      </c>
      <c r="Y249" s="28">
        <v>3630</v>
      </c>
    </row>
    <row r="250" spans="2:25">
      <c r="B250" s="19" t="s">
        <v>139</v>
      </c>
      <c r="C250" s="27">
        <v>20</v>
      </c>
      <c r="D250" s="27">
        <v>10.4</v>
      </c>
      <c r="E250" s="25">
        <v>0.47</v>
      </c>
      <c r="F250" s="20">
        <v>10.1</v>
      </c>
      <c r="G250" s="25">
        <v>0.77</v>
      </c>
      <c r="H250" s="22">
        <v>1.27</v>
      </c>
      <c r="I250" s="23">
        <v>1.4375</v>
      </c>
      <c r="J250" s="24">
        <v>0.875</v>
      </c>
      <c r="K250" s="27">
        <v>68</v>
      </c>
      <c r="L250" s="29">
        <v>6.58</v>
      </c>
      <c r="M250" s="27">
        <v>16.7</v>
      </c>
      <c r="N250" s="28">
        <v>394</v>
      </c>
      <c r="O250" s="27">
        <v>75.7</v>
      </c>
      <c r="P250" s="29">
        <v>4.4400000000000004</v>
      </c>
      <c r="Q250" s="27">
        <v>85.3</v>
      </c>
      <c r="R250" s="28">
        <v>134</v>
      </c>
      <c r="S250" s="27">
        <v>26.4</v>
      </c>
      <c r="T250" s="29">
        <v>2.59</v>
      </c>
      <c r="U250" s="27">
        <v>40.1</v>
      </c>
      <c r="V250" s="21">
        <f t="shared" si="7"/>
        <v>2.9178884390666107</v>
      </c>
      <c r="W250" s="21">
        <f t="shared" si="6"/>
        <v>9.6300000000000008</v>
      </c>
      <c r="X250" s="29">
        <v>3.56</v>
      </c>
      <c r="Y250" s="28">
        <v>3100</v>
      </c>
    </row>
    <row r="251" spans="2:25">
      <c r="B251" s="19" t="s">
        <v>140</v>
      </c>
      <c r="C251" s="27">
        <v>17.600000000000001</v>
      </c>
      <c r="D251" s="27">
        <v>10.199999999999999</v>
      </c>
      <c r="E251" s="25">
        <v>0.42</v>
      </c>
      <c r="F251" s="20">
        <v>10.1</v>
      </c>
      <c r="G251" s="25">
        <v>0.68</v>
      </c>
      <c r="H251" s="22">
        <v>1.18</v>
      </c>
      <c r="I251" s="23">
        <v>1.375</v>
      </c>
      <c r="J251" s="24">
        <v>0.8125</v>
      </c>
      <c r="K251" s="27">
        <v>60</v>
      </c>
      <c r="L251" s="29">
        <v>7.41</v>
      </c>
      <c r="M251" s="27">
        <v>18.7</v>
      </c>
      <c r="N251" s="28">
        <v>341</v>
      </c>
      <c r="O251" s="27">
        <v>66.7</v>
      </c>
      <c r="P251" s="29">
        <v>4.3899999999999997</v>
      </c>
      <c r="Q251" s="27">
        <v>74.599999999999994</v>
      </c>
      <c r="R251" s="28">
        <v>116</v>
      </c>
      <c r="S251" s="27">
        <v>23</v>
      </c>
      <c r="T251" s="29">
        <v>2.57</v>
      </c>
      <c r="U251" s="27">
        <v>35</v>
      </c>
      <c r="V251" s="21">
        <f t="shared" si="7"/>
        <v>2.8803984070191797</v>
      </c>
      <c r="W251" s="21">
        <f t="shared" si="6"/>
        <v>9.52</v>
      </c>
      <c r="X251" s="29">
        <v>2.48</v>
      </c>
      <c r="Y251" s="28">
        <v>2640</v>
      </c>
    </row>
    <row r="252" spans="2:25">
      <c r="B252" s="19" t="s">
        <v>141</v>
      </c>
      <c r="C252" s="27">
        <v>15.8</v>
      </c>
      <c r="D252" s="27">
        <v>10.1</v>
      </c>
      <c r="E252" s="25">
        <v>0.37</v>
      </c>
      <c r="F252" s="20">
        <v>10</v>
      </c>
      <c r="G252" s="25">
        <v>0.61499999999999999</v>
      </c>
      <c r="H252" s="22">
        <v>1.1200000000000001</v>
      </c>
      <c r="I252" s="23">
        <v>1.3125</v>
      </c>
      <c r="J252" s="24">
        <v>0.8125</v>
      </c>
      <c r="K252" s="27">
        <v>54</v>
      </c>
      <c r="L252" s="29">
        <v>8.15</v>
      </c>
      <c r="M252" s="27">
        <v>21.2</v>
      </c>
      <c r="N252" s="28">
        <v>303</v>
      </c>
      <c r="O252" s="27">
        <v>60</v>
      </c>
      <c r="P252" s="29">
        <v>4.37</v>
      </c>
      <c r="Q252" s="27">
        <v>66.599999999999994</v>
      </c>
      <c r="R252" s="28">
        <v>103</v>
      </c>
      <c r="S252" s="27">
        <v>20.6</v>
      </c>
      <c r="T252" s="29">
        <v>2.56</v>
      </c>
      <c r="U252" s="27">
        <v>31.3</v>
      </c>
      <c r="V252" s="21">
        <f t="shared" si="7"/>
        <v>2.8543398261940869</v>
      </c>
      <c r="W252" s="21">
        <f t="shared" si="6"/>
        <v>9.4849999999999994</v>
      </c>
      <c r="X252" s="29">
        <v>1.82</v>
      </c>
      <c r="Y252" s="28">
        <v>2320</v>
      </c>
    </row>
    <row r="253" spans="2:25">
      <c r="B253" s="19" t="s">
        <v>142</v>
      </c>
      <c r="C253" s="27">
        <v>14.4</v>
      </c>
      <c r="D253" s="27">
        <v>10</v>
      </c>
      <c r="E253" s="25">
        <v>0.34</v>
      </c>
      <c r="F253" s="20">
        <v>10</v>
      </c>
      <c r="G253" s="25">
        <v>0.56000000000000005</v>
      </c>
      <c r="H253" s="22">
        <v>1.06</v>
      </c>
      <c r="I253" s="23">
        <v>1.25</v>
      </c>
      <c r="J253" s="24">
        <v>0.8125</v>
      </c>
      <c r="K253" s="27">
        <v>49</v>
      </c>
      <c r="L253" s="29">
        <v>8.93</v>
      </c>
      <c r="M253" s="27">
        <v>23.1</v>
      </c>
      <c r="N253" s="28">
        <v>272</v>
      </c>
      <c r="O253" s="27">
        <v>54.6</v>
      </c>
      <c r="P253" s="29">
        <v>4.3499999999999996</v>
      </c>
      <c r="Q253" s="27">
        <v>60.4</v>
      </c>
      <c r="R253" s="27">
        <v>93.4</v>
      </c>
      <c r="S253" s="27">
        <v>18.7</v>
      </c>
      <c r="T253" s="29">
        <v>2.54</v>
      </c>
      <c r="U253" s="27">
        <v>28.3</v>
      </c>
      <c r="V253" s="21">
        <f t="shared" si="7"/>
        <v>2.8378078391695465</v>
      </c>
      <c r="W253" s="21">
        <f t="shared" si="6"/>
        <v>9.44</v>
      </c>
      <c r="X253" s="29">
        <v>1.39</v>
      </c>
      <c r="Y253" s="28">
        <v>2070</v>
      </c>
    </row>
    <row r="254" spans="2:25">
      <c r="B254" s="19" t="s">
        <v>143</v>
      </c>
      <c r="C254" s="27">
        <v>13.3</v>
      </c>
      <c r="D254" s="27">
        <v>10.1</v>
      </c>
      <c r="E254" s="25">
        <v>0.35</v>
      </c>
      <c r="F254" s="21">
        <v>8.02</v>
      </c>
      <c r="G254" s="25">
        <v>0.62</v>
      </c>
      <c r="H254" s="22">
        <v>1.1200000000000001</v>
      </c>
      <c r="I254" s="23">
        <v>1.3125</v>
      </c>
      <c r="J254" s="24">
        <v>0.8125</v>
      </c>
      <c r="K254" s="27">
        <v>45</v>
      </c>
      <c r="L254" s="29">
        <v>6.47</v>
      </c>
      <c r="M254" s="27">
        <v>22.5</v>
      </c>
      <c r="N254" s="28">
        <v>248</v>
      </c>
      <c r="O254" s="27">
        <v>49.1</v>
      </c>
      <c r="P254" s="29">
        <v>4.32</v>
      </c>
      <c r="Q254" s="27">
        <v>54.9</v>
      </c>
      <c r="R254" s="27">
        <v>53.4</v>
      </c>
      <c r="S254" s="27">
        <v>13.3</v>
      </c>
      <c r="T254" s="29">
        <v>2.0099999999999998</v>
      </c>
      <c r="U254" s="27">
        <v>20.3</v>
      </c>
      <c r="V254" s="21">
        <f t="shared" si="7"/>
        <v>2.2705960588935428</v>
      </c>
      <c r="W254" s="21">
        <f t="shared" si="6"/>
        <v>9.48</v>
      </c>
      <c r="X254" s="29">
        <v>1.51</v>
      </c>
      <c r="Y254" s="28">
        <v>1200</v>
      </c>
    </row>
    <row r="255" spans="2:25">
      <c r="B255" s="19" t="s">
        <v>144</v>
      </c>
      <c r="C255" s="27">
        <v>11.5</v>
      </c>
      <c r="D255" s="29">
        <v>9.92</v>
      </c>
      <c r="E255" s="25">
        <v>0.315</v>
      </c>
      <c r="F255" s="21">
        <v>7.99</v>
      </c>
      <c r="G255" s="25">
        <v>0.53</v>
      </c>
      <c r="H255" s="22">
        <v>1.03</v>
      </c>
      <c r="I255" s="23">
        <v>1.1875</v>
      </c>
      <c r="J255" s="24">
        <v>0.8125</v>
      </c>
      <c r="K255" s="27">
        <v>39</v>
      </c>
      <c r="L255" s="29">
        <v>7.53</v>
      </c>
      <c r="M255" s="27">
        <v>25</v>
      </c>
      <c r="N255" s="28">
        <v>209</v>
      </c>
      <c r="O255" s="27">
        <v>42.1</v>
      </c>
      <c r="P255" s="29">
        <v>4.2699999999999996</v>
      </c>
      <c r="Q255" s="27">
        <v>46.8</v>
      </c>
      <c r="R255" s="27">
        <v>45</v>
      </c>
      <c r="S255" s="27">
        <v>11.3</v>
      </c>
      <c r="T255" s="29">
        <v>1.98</v>
      </c>
      <c r="U255" s="27">
        <v>17.2</v>
      </c>
      <c r="V255" s="21">
        <f t="shared" si="7"/>
        <v>2.2402165357033392</v>
      </c>
      <c r="W255" s="21">
        <f t="shared" si="6"/>
        <v>9.39</v>
      </c>
      <c r="X255" s="31">
        <v>0.97599999999999998</v>
      </c>
      <c r="Y255" s="28">
        <v>992</v>
      </c>
    </row>
    <row r="256" spans="2:25">
      <c r="B256" s="19" t="s">
        <v>145</v>
      </c>
      <c r="C256" s="29">
        <v>9.7100000000000009</v>
      </c>
      <c r="D256" s="29">
        <v>9.73</v>
      </c>
      <c r="E256" s="25">
        <v>0.28999999999999998</v>
      </c>
      <c r="F256" s="21">
        <v>7.96</v>
      </c>
      <c r="G256" s="25">
        <v>0.435</v>
      </c>
      <c r="H256" s="30">
        <v>0.93500000000000005</v>
      </c>
      <c r="I256" s="23">
        <v>1.125</v>
      </c>
      <c r="J256" s="24">
        <v>0.75</v>
      </c>
      <c r="K256" s="27">
        <v>33</v>
      </c>
      <c r="L256" s="29">
        <v>9.15</v>
      </c>
      <c r="M256" s="27">
        <v>27.1</v>
      </c>
      <c r="N256" s="28">
        <v>171</v>
      </c>
      <c r="O256" s="27">
        <v>35</v>
      </c>
      <c r="P256" s="29">
        <v>4.1900000000000004</v>
      </c>
      <c r="Q256" s="27">
        <v>38.799999999999997</v>
      </c>
      <c r="R256" s="27">
        <v>36.6</v>
      </c>
      <c r="S256" s="29">
        <v>9.1999999999999993</v>
      </c>
      <c r="T256" s="29">
        <v>1.94</v>
      </c>
      <c r="U256" s="27">
        <v>14</v>
      </c>
      <c r="V256" s="21">
        <f t="shared" si="7"/>
        <v>2.2048567069986862</v>
      </c>
      <c r="W256" s="21">
        <f t="shared" si="6"/>
        <v>9.2949999999999999</v>
      </c>
      <c r="X256" s="31">
        <v>0.58299999999999996</v>
      </c>
      <c r="Y256" s="28">
        <v>791</v>
      </c>
    </row>
    <row r="257" spans="2:25">
      <c r="B257" s="19" t="s">
        <v>146</v>
      </c>
      <c r="C257" s="29">
        <v>8.84</v>
      </c>
      <c r="D257" s="27">
        <v>10.5</v>
      </c>
      <c r="E257" s="25">
        <v>0.3</v>
      </c>
      <c r="F257" s="21">
        <v>5.81</v>
      </c>
      <c r="G257" s="25">
        <v>0.51</v>
      </c>
      <c r="H257" s="30">
        <v>0.81</v>
      </c>
      <c r="I257" s="23">
        <v>1.125</v>
      </c>
      <c r="J257" s="24">
        <v>0.6875</v>
      </c>
      <c r="K257" s="27">
        <v>30</v>
      </c>
      <c r="L257" s="29">
        <v>5.7</v>
      </c>
      <c r="M257" s="27">
        <v>29.5</v>
      </c>
      <c r="N257" s="28">
        <v>170</v>
      </c>
      <c r="O257" s="27">
        <v>32.4</v>
      </c>
      <c r="P257" s="29">
        <v>4.38</v>
      </c>
      <c r="Q257" s="27">
        <v>36.6</v>
      </c>
      <c r="R257" s="27">
        <v>16.7</v>
      </c>
      <c r="S257" s="29">
        <v>5.75</v>
      </c>
      <c r="T257" s="29">
        <v>1.37</v>
      </c>
      <c r="U257" s="29">
        <v>8.84</v>
      </c>
      <c r="V257" s="21">
        <f t="shared" si="7"/>
        <v>1.6019785545967902</v>
      </c>
      <c r="W257" s="21">
        <f t="shared" si="6"/>
        <v>9.99</v>
      </c>
      <c r="X257" s="31">
        <v>0.622</v>
      </c>
      <c r="Y257" s="28">
        <v>414</v>
      </c>
    </row>
    <row r="258" spans="2:25">
      <c r="B258" s="19" t="s">
        <v>147</v>
      </c>
      <c r="C258" s="29">
        <v>7.61</v>
      </c>
      <c r="D258" s="27">
        <v>10.3</v>
      </c>
      <c r="E258" s="25">
        <v>0.26</v>
      </c>
      <c r="F258" s="21">
        <v>5.77</v>
      </c>
      <c r="G258" s="25">
        <v>0.44</v>
      </c>
      <c r="H258" s="30">
        <v>0.74</v>
      </c>
      <c r="I258" s="23">
        <v>1.0625</v>
      </c>
      <c r="J258" s="24">
        <v>0.6875</v>
      </c>
      <c r="K258" s="27">
        <v>26</v>
      </c>
      <c r="L258" s="29">
        <v>6.56</v>
      </c>
      <c r="M258" s="27">
        <v>34</v>
      </c>
      <c r="N258" s="28">
        <v>144</v>
      </c>
      <c r="O258" s="27">
        <v>27.9</v>
      </c>
      <c r="P258" s="29">
        <v>4.3499999999999996</v>
      </c>
      <c r="Q258" s="27">
        <v>31.3</v>
      </c>
      <c r="R258" s="27">
        <v>14.1</v>
      </c>
      <c r="S258" s="29">
        <v>4.8899999999999997</v>
      </c>
      <c r="T258" s="29">
        <v>1.36</v>
      </c>
      <c r="U258" s="29">
        <v>7.5</v>
      </c>
      <c r="V258" s="21">
        <f t="shared" si="7"/>
        <v>1.5810931251648606</v>
      </c>
      <c r="W258" s="21">
        <f t="shared" si="6"/>
        <v>9.8600000000000012</v>
      </c>
      <c r="X258" s="31">
        <v>0.40200000000000002</v>
      </c>
      <c r="Y258" s="28">
        <v>345</v>
      </c>
    </row>
    <row r="259" spans="2:25">
      <c r="B259" s="19" t="s">
        <v>148</v>
      </c>
      <c r="C259" s="29">
        <v>6.49</v>
      </c>
      <c r="D259" s="27">
        <v>10.199999999999999</v>
      </c>
      <c r="E259" s="25">
        <v>0.24</v>
      </c>
      <c r="F259" s="21">
        <v>5.75</v>
      </c>
      <c r="G259" s="25">
        <v>0.36</v>
      </c>
      <c r="H259" s="30">
        <v>0.66</v>
      </c>
      <c r="I259" s="23">
        <v>0.9375</v>
      </c>
      <c r="J259" s="24">
        <v>0.625</v>
      </c>
      <c r="K259" s="27">
        <v>22</v>
      </c>
      <c r="L259" s="29">
        <v>7.99</v>
      </c>
      <c r="M259" s="27">
        <v>36.9</v>
      </c>
      <c r="N259" s="28">
        <v>118</v>
      </c>
      <c r="O259" s="27">
        <v>23.2</v>
      </c>
      <c r="P259" s="29">
        <v>4.2699999999999996</v>
      </c>
      <c r="Q259" s="27">
        <v>26</v>
      </c>
      <c r="R259" s="27">
        <v>11.4</v>
      </c>
      <c r="S259" s="29">
        <v>3.97</v>
      </c>
      <c r="T259" s="29">
        <v>1.33</v>
      </c>
      <c r="U259" s="29">
        <v>6.1</v>
      </c>
      <c r="V259" s="21">
        <f t="shared" si="7"/>
        <v>1.5535147957282067</v>
      </c>
      <c r="W259" s="21">
        <f t="shared" si="6"/>
        <v>9.84</v>
      </c>
      <c r="X259" s="31">
        <v>0.23899999999999999</v>
      </c>
      <c r="Y259" s="28">
        <v>275</v>
      </c>
    </row>
    <row r="260" spans="2:25">
      <c r="B260" s="19" t="s">
        <v>149</v>
      </c>
      <c r="C260" s="29">
        <v>5.62</v>
      </c>
      <c r="D260" s="27">
        <v>10.199999999999999</v>
      </c>
      <c r="E260" s="25">
        <v>0.25</v>
      </c>
      <c r="F260" s="21">
        <v>4.0199999999999996</v>
      </c>
      <c r="G260" s="25">
        <v>0.39500000000000002</v>
      </c>
      <c r="H260" s="30">
        <v>0.69499999999999995</v>
      </c>
      <c r="I260" s="23">
        <v>0.9375</v>
      </c>
      <c r="J260" s="24">
        <v>0.625</v>
      </c>
      <c r="K260" s="27">
        <v>19</v>
      </c>
      <c r="L260" s="29">
        <v>5.09</v>
      </c>
      <c r="M260" s="27">
        <v>35.4</v>
      </c>
      <c r="N260" s="27">
        <v>96.3</v>
      </c>
      <c r="O260" s="27">
        <v>18.8</v>
      </c>
      <c r="P260" s="29">
        <v>4.1399999999999997</v>
      </c>
      <c r="Q260" s="27">
        <v>21.6</v>
      </c>
      <c r="R260" s="29">
        <v>4.29</v>
      </c>
      <c r="S260" s="29">
        <v>2.14</v>
      </c>
      <c r="T260" s="31">
        <v>0.874</v>
      </c>
      <c r="U260" s="29">
        <v>3.35</v>
      </c>
      <c r="V260" s="21">
        <f t="shared" si="7"/>
        <v>1.0599703892906907</v>
      </c>
      <c r="W260" s="21">
        <f t="shared" si="6"/>
        <v>9.8049999999999997</v>
      </c>
      <c r="X260" s="31">
        <v>0.23300000000000001</v>
      </c>
      <c r="Y260" s="28">
        <v>104</v>
      </c>
    </row>
    <row r="261" spans="2:25">
      <c r="B261" s="19" t="s">
        <v>150</v>
      </c>
      <c r="C261" s="29">
        <v>4.99</v>
      </c>
      <c r="D261" s="27">
        <v>10.1</v>
      </c>
      <c r="E261" s="25">
        <v>0.24</v>
      </c>
      <c r="F261" s="21">
        <v>4.01</v>
      </c>
      <c r="G261" s="25">
        <v>0.33</v>
      </c>
      <c r="H261" s="30">
        <v>0.63</v>
      </c>
      <c r="I261" s="23">
        <v>0.875</v>
      </c>
      <c r="J261" s="24">
        <v>0.5625</v>
      </c>
      <c r="K261" s="27">
        <v>17</v>
      </c>
      <c r="L261" s="29">
        <v>6.08</v>
      </c>
      <c r="M261" s="27">
        <v>36.9</v>
      </c>
      <c r="N261" s="27">
        <v>81.900000000000006</v>
      </c>
      <c r="O261" s="27">
        <v>16.2</v>
      </c>
      <c r="P261" s="29">
        <v>4.05</v>
      </c>
      <c r="Q261" s="27">
        <v>18.7</v>
      </c>
      <c r="R261" s="29">
        <v>3.56</v>
      </c>
      <c r="S261" s="29">
        <v>1.78</v>
      </c>
      <c r="T261" s="31">
        <v>0.84499999999999997</v>
      </c>
      <c r="U261" s="29">
        <v>2.8</v>
      </c>
      <c r="V261" s="21">
        <f t="shared" si="7"/>
        <v>1.0365431411658108</v>
      </c>
      <c r="W261" s="21">
        <f t="shared" si="6"/>
        <v>9.77</v>
      </c>
      <c r="X261" s="31">
        <v>0.156</v>
      </c>
      <c r="Y261" s="27">
        <v>85.1</v>
      </c>
    </row>
    <row r="262" spans="2:25">
      <c r="B262" s="19" t="s">
        <v>151</v>
      </c>
      <c r="C262" s="29">
        <v>4.41</v>
      </c>
      <c r="D262" s="27">
        <v>10</v>
      </c>
      <c r="E262" s="25">
        <v>0.23</v>
      </c>
      <c r="F262" s="21">
        <v>4</v>
      </c>
      <c r="G262" s="25">
        <v>0.27</v>
      </c>
      <c r="H262" s="30">
        <v>0.56999999999999995</v>
      </c>
      <c r="I262" s="23">
        <v>0.8125</v>
      </c>
      <c r="J262" s="24">
        <v>0.5625</v>
      </c>
      <c r="K262" s="27">
        <v>15</v>
      </c>
      <c r="L262" s="29">
        <v>7.41</v>
      </c>
      <c r="M262" s="27">
        <v>38.5</v>
      </c>
      <c r="N262" s="27">
        <v>68.900000000000006</v>
      </c>
      <c r="O262" s="27">
        <v>13.8</v>
      </c>
      <c r="P262" s="29">
        <v>3.95</v>
      </c>
      <c r="Q262" s="27">
        <v>16</v>
      </c>
      <c r="R262" s="29">
        <v>2.89</v>
      </c>
      <c r="S262" s="29">
        <v>1.45</v>
      </c>
      <c r="T262" s="31">
        <v>0.81</v>
      </c>
      <c r="U262" s="29">
        <v>2.2999999999999998</v>
      </c>
      <c r="V262" s="21">
        <f t="shared" si="7"/>
        <v>1.0089975074927984</v>
      </c>
      <c r="W262" s="21">
        <f t="shared" si="6"/>
        <v>9.73</v>
      </c>
      <c r="X262" s="31">
        <v>0.104</v>
      </c>
      <c r="Y262" s="27">
        <v>68.3</v>
      </c>
    </row>
    <row r="263" spans="2:25">
      <c r="B263" s="19" t="s">
        <v>152</v>
      </c>
      <c r="C263" s="29">
        <v>3.54</v>
      </c>
      <c r="D263" s="29">
        <v>9.8699999999999992</v>
      </c>
      <c r="E263" s="25">
        <v>0.19</v>
      </c>
      <c r="F263" s="21">
        <v>3.96</v>
      </c>
      <c r="G263" s="25">
        <v>0.21</v>
      </c>
      <c r="H263" s="30">
        <v>0.51</v>
      </c>
      <c r="I263" s="23">
        <v>0.75</v>
      </c>
      <c r="J263" s="24">
        <v>0.5625</v>
      </c>
      <c r="K263" s="27">
        <v>12</v>
      </c>
      <c r="L263" s="29">
        <v>9.43</v>
      </c>
      <c r="M263" s="27">
        <v>46.6</v>
      </c>
      <c r="N263" s="27">
        <v>53.8</v>
      </c>
      <c r="O263" s="27">
        <v>10.9</v>
      </c>
      <c r="P263" s="29">
        <v>3.9</v>
      </c>
      <c r="Q263" s="27">
        <v>12.6</v>
      </c>
      <c r="R263" s="29">
        <v>2.1800000000000002</v>
      </c>
      <c r="S263" s="29">
        <v>1.1000000000000001</v>
      </c>
      <c r="T263" s="31">
        <v>0.78500000000000003</v>
      </c>
      <c r="U263" s="29">
        <v>1.74</v>
      </c>
      <c r="V263" s="21">
        <f t="shared" si="7"/>
        <v>0.98306066703556738</v>
      </c>
      <c r="W263" s="21">
        <f t="shared" si="6"/>
        <v>9.6599999999999984</v>
      </c>
      <c r="X263" s="32">
        <v>5.4699999999999999E-2</v>
      </c>
      <c r="Y263" s="27">
        <v>50.9</v>
      </c>
    </row>
    <row r="264" spans="2:25">
      <c r="B264" s="19" t="s">
        <v>153</v>
      </c>
      <c r="C264" s="27">
        <v>19.7</v>
      </c>
      <c r="D264" s="29">
        <v>9</v>
      </c>
      <c r="E264" s="25">
        <v>0.56999999999999995</v>
      </c>
      <c r="F264" s="21">
        <v>8.2799999999999994</v>
      </c>
      <c r="G264" s="25">
        <v>0.93500000000000005</v>
      </c>
      <c r="H264" s="22">
        <v>1.33</v>
      </c>
      <c r="I264" s="23">
        <v>1.625</v>
      </c>
      <c r="J264" s="24">
        <v>0.9375</v>
      </c>
      <c r="K264" s="27">
        <v>67</v>
      </c>
      <c r="L264" s="29">
        <v>4.43</v>
      </c>
      <c r="M264" s="27">
        <v>11.1</v>
      </c>
      <c r="N264" s="28">
        <v>272</v>
      </c>
      <c r="O264" s="27">
        <v>60.4</v>
      </c>
      <c r="P264" s="29">
        <v>3.72</v>
      </c>
      <c r="Q264" s="27">
        <v>70.099999999999994</v>
      </c>
      <c r="R264" s="27">
        <v>88.6</v>
      </c>
      <c r="S264" s="27">
        <v>21.4</v>
      </c>
      <c r="T264" s="29">
        <v>2.12</v>
      </c>
      <c r="U264" s="27">
        <v>32.700000000000003</v>
      </c>
      <c r="V264" s="21">
        <f t="shared" si="7"/>
        <v>2.4318152868163314</v>
      </c>
      <c r="W264" s="21">
        <f t="shared" si="6"/>
        <v>8.0649999999999995</v>
      </c>
      <c r="X264" s="29">
        <v>5.05</v>
      </c>
      <c r="Y264" s="28">
        <v>1440</v>
      </c>
    </row>
    <row r="265" spans="2:25">
      <c r="B265" s="19" t="s">
        <v>154</v>
      </c>
      <c r="C265" s="27">
        <v>17.100000000000001</v>
      </c>
      <c r="D265" s="29">
        <v>8.75</v>
      </c>
      <c r="E265" s="25">
        <v>0.51</v>
      </c>
      <c r="F265" s="21">
        <v>8.2200000000000006</v>
      </c>
      <c r="G265" s="25">
        <v>0.81</v>
      </c>
      <c r="H265" s="22">
        <v>1.2</v>
      </c>
      <c r="I265" s="23">
        <v>1.5</v>
      </c>
      <c r="J265" s="24">
        <v>0.875</v>
      </c>
      <c r="K265" s="27">
        <v>58</v>
      </c>
      <c r="L265" s="29">
        <v>5.07</v>
      </c>
      <c r="M265" s="27">
        <v>12.4</v>
      </c>
      <c r="N265" s="28">
        <v>228</v>
      </c>
      <c r="O265" s="27">
        <v>52</v>
      </c>
      <c r="P265" s="29">
        <v>3.65</v>
      </c>
      <c r="Q265" s="27">
        <v>59.8</v>
      </c>
      <c r="R265" s="27">
        <v>75.099999999999994</v>
      </c>
      <c r="S265" s="27">
        <v>18.3</v>
      </c>
      <c r="T265" s="29">
        <v>2.1</v>
      </c>
      <c r="U265" s="27">
        <v>27.9</v>
      </c>
      <c r="V265" s="21">
        <f t="shared" si="7"/>
        <v>2.3926480176001084</v>
      </c>
      <c r="W265" s="21">
        <f t="shared" si="6"/>
        <v>7.9399999999999995</v>
      </c>
      <c r="X265" s="29">
        <v>3.33</v>
      </c>
      <c r="Y265" s="28">
        <v>1180</v>
      </c>
    </row>
    <row r="266" spans="2:25">
      <c r="B266" s="19" t="s">
        <v>155</v>
      </c>
      <c r="C266" s="27">
        <v>14.1</v>
      </c>
      <c r="D266" s="29">
        <v>8.5</v>
      </c>
      <c r="E266" s="25">
        <v>0.4</v>
      </c>
      <c r="F266" s="21">
        <v>8.11</v>
      </c>
      <c r="G266" s="25">
        <v>0.68500000000000005</v>
      </c>
      <c r="H266" s="22">
        <v>1.08</v>
      </c>
      <c r="I266" s="23">
        <v>1.375</v>
      </c>
      <c r="J266" s="24">
        <v>0.8125</v>
      </c>
      <c r="K266" s="27">
        <v>48</v>
      </c>
      <c r="L266" s="29">
        <v>5.92</v>
      </c>
      <c r="M266" s="27">
        <v>15.9</v>
      </c>
      <c r="N266" s="28">
        <v>184</v>
      </c>
      <c r="O266" s="27">
        <v>43.2</v>
      </c>
      <c r="P266" s="29">
        <v>3.61</v>
      </c>
      <c r="Q266" s="27">
        <v>49</v>
      </c>
      <c r="R266" s="27">
        <v>60.9</v>
      </c>
      <c r="S266" s="27">
        <v>15</v>
      </c>
      <c r="T266" s="29">
        <v>2.08</v>
      </c>
      <c r="U266" s="27">
        <v>22.9</v>
      </c>
      <c r="V266" s="21">
        <f t="shared" si="7"/>
        <v>2.3477393005543084</v>
      </c>
      <c r="W266" s="21">
        <f t="shared" si="6"/>
        <v>7.8149999999999995</v>
      </c>
      <c r="X266" s="29">
        <v>1.96</v>
      </c>
      <c r="Y266" s="28">
        <v>931</v>
      </c>
    </row>
    <row r="267" spans="2:25">
      <c r="B267" s="19" t="s">
        <v>156</v>
      </c>
      <c r="C267" s="27">
        <v>11.7</v>
      </c>
      <c r="D267" s="29">
        <v>8.25</v>
      </c>
      <c r="E267" s="25">
        <v>0.36</v>
      </c>
      <c r="F267" s="21">
        <v>8.07</v>
      </c>
      <c r="G267" s="25">
        <v>0.56000000000000005</v>
      </c>
      <c r="H267" s="30">
        <v>0.95399999999999996</v>
      </c>
      <c r="I267" s="23">
        <v>1.25</v>
      </c>
      <c r="J267" s="24">
        <v>0.8125</v>
      </c>
      <c r="K267" s="27">
        <v>40</v>
      </c>
      <c r="L267" s="29">
        <v>7.21</v>
      </c>
      <c r="M267" s="27">
        <v>17.600000000000001</v>
      </c>
      <c r="N267" s="28">
        <v>146</v>
      </c>
      <c r="O267" s="27">
        <v>35.5</v>
      </c>
      <c r="P267" s="29">
        <v>3.53</v>
      </c>
      <c r="Q267" s="27">
        <v>39.799999999999997</v>
      </c>
      <c r="R267" s="27">
        <v>49.1</v>
      </c>
      <c r="S267" s="27">
        <v>12.2</v>
      </c>
      <c r="T267" s="29">
        <v>2.04</v>
      </c>
      <c r="U267" s="27">
        <v>18.5</v>
      </c>
      <c r="V267" s="21">
        <f t="shared" si="7"/>
        <v>2.3061648671803714</v>
      </c>
      <c r="W267" s="21">
        <f t="shared" si="6"/>
        <v>7.6899999999999995</v>
      </c>
      <c r="X267" s="29">
        <v>1.1200000000000001</v>
      </c>
      <c r="Y267" s="28">
        <v>726</v>
      </c>
    </row>
    <row r="268" spans="2:25">
      <c r="B268" s="19" t="s">
        <v>157</v>
      </c>
      <c r="C268" s="27">
        <v>10.3</v>
      </c>
      <c r="D268" s="29">
        <v>8.1199999999999992</v>
      </c>
      <c r="E268" s="25">
        <v>0.31</v>
      </c>
      <c r="F268" s="21">
        <v>8.02</v>
      </c>
      <c r="G268" s="25">
        <v>0.495</v>
      </c>
      <c r="H268" s="30">
        <v>0.88900000000000001</v>
      </c>
      <c r="I268" s="23">
        <v>1.1875</v>
      </c>
      <c r="J268" s="24">
        <v>0.8125</v>
      </c>
      <c r="K268" s="27">
        <v>35</v>
      </c>
      <c r="L268" s="29">
        <v>8.1</v>
      </c>
      <c r="M268" s="27">
        <v>20.5</v>
      </c>
      <c r="N268" s="28">
        <v>127</v>
      </c>
      <c r="O268" s="27">
        <v>31.2</v>
      </c>
      <c r="P268" s="29">
        <v>3.51</v>
      </c>
      <c r="Q268" s="27">
        <v>34.700000000000003</v>
      </c>
      <c r="R268" s="27">
        <v>42.6</v>
      </c>
      <c r="S268" s="27">
        <v>10.6</v>
      </c>
      <c r="T268" s="29">
        <v>2.0299999999999998</v>
      </c>
      <c r="U268" s="27">
        <v>16.100000000000001</v>
      </c>
      <c r="V268" s="21">
        <f t="shared" si="7"/>
        <v>2.2813807096367853</v>
      </c>
      <c r="W268" s="21">
        <f t="shared" si="6"/>
        <v>7.6249999999999991</v>
      </c>
      <c r="X268" s="31">
        <v>0.76900000000000002</v>
      </c>
      <c r="Y268" s="28">
        <v>619</v>
      </c>
    </row>
    <row r="269" spans="2:25">
      <c r="B269" s="19" t="s">
        <v>158</v>
      </c>
      <c r="C269" s="29">
        <v>9.1199999999999992</v>
      </c>
      <c r="D269" s="29">
        <v>8</v>
      </c>
      <c r="E269" s="25">
        <v>0.28499999999999998</v>
      </c>
      <c r="F269" s="21">
        <v>8</v>
      </c>
      <c r="G269" s="25">
        <v>0.435</v>
      </c>
      <c r="H269" s="30">
        <v>0.82899999999999996</v>
      </c>
      <c r="I269" s="23">
        <v>1.125</v>
      </c>
      <c r="J269" s="24">
        <v>0.75</v>
      </c>
      <c r="K269" s="27">
        <v>31</v>
      </c>
      <c r="L269" s="29">
        <v>9.19</v>
      </c>
      <c r="M269" s="27">
        <v>22.3</v>
      </c>
      <c r="N269" s="28">
        <v>110</v>
      </c>
      <c r="O269" s="27">
        <v>27.5</v>
      </c>
      <c r="P269" s="29">
        <v>3.47</v>
      </c>
      <c r="Q269" s="27">
        <v>30.4</v>
      </c>
      <c r="R269" s="27">
        <v>37.1</v>
      </c>
      <c r="S269" s="29">
        <v>9.27</v>
      </c>
      <c r="T269" s="29">
        <v>2.02</v>
      </c>
      <c r="U269" s="27">
        <v>14.1</v>
      </c>
      <c r="V269" s="21">
        <f t="shared" si="7"/>
        <v>2.2581152195937317</v>
      </c>
      <c r="W269" s="21">
        <f t="shared" ref="W269:W286" si="8">D269-G269</f>
        <v>7.5650000000000004</v>
      </c>
      <c r="X269" s="31">
        <v>0.53600000000000003</v>
      </c>
      <c r="Y269" s="28">
        <v>530</v>
      </c>
    </row>
    <row r="270" spans="2:25">
      <c r="B270" s="19" t="s">
        <v>159</v>
      </c>
      <c r="C270" s="29">
        <v>8.24</v>
      </c>
      <c r="D270" s="29">
        <v>8.06</v>
      </c>
      <c r="E270" s="25">
        <v>0.28499999999999998</v>
      </c>
      <c r="F270" s="21">
        <v>6.54</v>
      </c>
      <c r="G270" s="25">
        <v>0.46500000000000002</v>
      </c>
      <c r="H270" s="30">
        <v>0.85899999999999999</v>
      </c>
      <c r="I270" s="23">
        <v>0.9375</v>
      </c>
      <c r="J270" s="24">
        <v>0.625</v>
      </c>
      <c r="K270" s="27">
        <v>28</v>
      </c>
      <c r="L270" s="29">
        <v>7.03</v>
      </c>
      <c r="M270" s="27">
        <v>22.3</v>
      </c>
      <c r="N270" s="27">
        <v>98</v>
      </c>
      <c r="O270" s="27">
        <v>24.3</v>
      </c>
      <c r="P270" s="29">
        <v>3.45</v>
      </c>
      <c r="Q270" s="27">
        <v>27.2</v>
      </c>
      <c r="R270" s="27">
        <v>21.7</v>
      </c>
      <c r="S270" s="29">
        <v>6.63</v>
      </c>
      <c r="T270" s="29">
        <v>1.62</v>
      </c>
      <c r="U270" s="27">
        <v>10.1</v>
      </c>
      <c r="V270" s="21">
        <f t="shared" ref="V270:V286" si="9">SQRT(SQRT(R270*Y270)/O270)</f>
        <v>1.840138217333537</v>
      </c>
      <c r="W270" s="21">
        <f t="shared" si="8"/>
        <v>7.5950000000000006</v>
      </c>
      <c r="X270" s="31">
        <v>0.53700000000000003</v>
      </c>
      <c r="Y270" s="28">
        <v>312</v>
      </c>
    </row>
    <row r="271" spans="2:25">
      <c r="B271" s="19" t="s">
        <v>160</v>
      </c>
      <c r="C271" s="29">
        <v>7.08</v>
      </c>
      <c r="D271" s="29">
        <v>7.93</v>
      </c>
      <c r="E271" s="25">
        <v>0.245</v>
      </c>
      <c r="F271" s="21">
        <v>6.5</v>
      </c>
      <c r="G271" s="25">
        <v>0.4</v>
      </c>
      <c r="H271" s="30">
        <v>0.79400000000000004</v>
      </c>
      <c r="I271" s="23">
        <v>0.875</v>
      </c>
      <c r="J271" s="24">
        <v>0.5625</v>
      </c>
      <c r="K271" s="27">
        <v>24</v>
      </c>
      <c r="L271" s="29">
        <v>8.1199999999999992</v>
      </c>
      <c r="M271" s="27">
        <v>25.9</v>
      </c>
      <c r="N271" s="27">
        <v>82.7</v>
      </c>
      <c r="O271" s="27">
        <v>20.9</v>
      </c>
      <c r="P271" s="29">
        <v>3.42</v>
      </c>
      <c r="Q271" s="27">
        <v>23.1</v>
      </c>
      <c r="R271" s="27">
        <v>18.3</v>
      </c>
      <c r="S271" s="29">
        <v>5.63</v>
      </c>
      <c r="T271" s="29">
        <v>1.61</v>
      </c>
      <c r="U271" s="29">
        <v>8.57</v>
      </c>
      <c r="V271" s="21">
        <f t="shared" si="9"/>
        <v>1.8149496039295971</v>
      </c>
      <c r="W271" s="21">
        <f t="shared" si="8"/>
        <v>7.5299999999999994</v>
      </c>
      <c r="X271" s="31">
        <v>0.34599999999999997</v>
      </c>
      <c r="Y271" s="28">
        <v>259</v>
      </c>
    </row>
    <row r="272" spans="2:25">
      <c r="B272" s="19" t="s">
        <v>161</v>
      </c>
      <c r="C272" s="29">
        <v>6.16</v>
      </c>
      <c r="D272" s="29">
        <v>8.2799999999999994</v>
      </c>
      <c r="E272" s="25">
        <v>0.25</v>
      </c>
      <c r="F272" s="21">
        <v>5.27</v>
      </c>
      <c r="G272" s="25">
        <v>0.4</v>
      </c>
      <c r="H272" s="30">
        <v>0.7</v>
      </c>
      <c r="I272" s="23">
        <v>0.875</v>
      </c>
      <c r="J272" s="24">
        <v>0.5625</v>
      </c>
      <c r="K272" s="27">
        <v>21</v>
      </c>
      <c r="L272" s="29">
        <v>6.59</v>
      </c>
      <c r="M272" s="27">
        <v>27.5</v>
      </c>
      <c r="N272" s="27">
        <v>75.3</v>
      </c>
      <c r="O272" s="27">
        <v>18.2</v>
      </c>
      <c r="P272" s="29">
        <v>3.49</v>
      </c>
      <c r="Q272" s="27">
        <v>20.399999999999999</v>
      </c>
      <c r="R272" s="29">
        <v>9.77</v>
      </c>
      <c r="S272" s="29">
        <v>3.71</v>
      </c>
      <c r="T272" s="29">
        <v>1.26</v>
      </c>
      <c r="U272" s="29">
        <v>5.69</v>
      </c>
      <c r="V272" s="21">
        <f t="shared" si="9"/>
        <v>1.4551201138404726</v>
      </c>
      <c r="W272" s="21">
        <f t="shared" si="8"/>
        <v>7.879999999999999</v>
      </c>
      <c r="X272" s="31">
        <v>0.28199999999999997</v>
      </c>
      <c r="Y272" s="28">
        <v>152</v>
      </c>
    </row>
    <row r="273" spans="2:25">
      <c r="B273" s="19" t="s">
        <v>162</v>
      </c>
      <c r="C273" s="29">
        <v>5.26</v>
      </c>
      <c r="D273" s="29">
        <v>8.14</v>
      </c>
      <c r="E273" s="25">
        <v>0.23</v>
      </c>
      <c r="F273" s="21">
        <v>5.25</v>
      </c>
      <c r="G273" s="25">
        <v>0.33</v>
      </c>
      <c r="H273" s="30">
        <v>0.63</v>
      </c>
      <c r="I273" s="23">
        <v>0.8125</v>
      </c>
      <c r="J273" s="24">
        <v>0.5625</v>
      </c>
      <c r="K273" s="27">
        <v>18</v>
      </c>
      <c r="L273" s="29">
        <v>7.95</v>
      </c>
      <c r="M273" s="27">
        <v>29.9</v>
      </c>
      <c r="N273" s="27">
        <v>61.9</v>
      </c>
      <c r="O273" s="27">
        <v>15.2</v>
      </c>
      <c r="P273" s="29">
        <v>3.43</v>
      </c>
      <c r="Q273" s="27">
        <v>17</v>
      </c>
      <c r="R273" s="29">
        <v>7.97</v>
      </c>
      <c r="S273" s="29">
        <v>3.04</v>
      </c>
      <c r="T273" s="29">
        <v>1.23</v>
      </c>
      <c r="U273" s="29">
        <v>4.66</v>
      </c>
      <c r="V273" s="21">
        <f t="shared" si="9"/>
        <v>1.4322958845125047</v>
      </c>
      <c r="W273" s="21">
        <f t="shared" si="8"/>
        <v>7.8100000000000005</v>
      </c>
      <c r="X273" s="31">
        <v>0.17199999999999999</v>
      </c>
      <c r="Y273" s="28">
        <v>122</v>
      </c>
    </row>
    <row r="274" spans="2:25">
      <c r="B274" s="19" t="s">
        <v>163</v>
      </c>
      <c r="C274" s="29">
        <v>4.4400000000000004</v>
      </c>
      <c r="D274" s="29">
        <v>8.11</v>
      </c>
      <c r="E274" s="25">
        <v>0.245</v>
      </c>
      <c r="F274" s="21">
        <v>4.01</v>
      </c>
      <c r="G274" s="25">
        <v>0.315</v>
      </c>
      <c r="H274" s="30">
        <v>0.61499999999999999</v>
      </c>
      <c r="I274" s="23">
        <v>0.8125</v>
      </c>
      <c r="J274" s="24">
        <v>0.5625</v>
      </c>
      <c r="K274" s="27">
        <v>15</v>
      </c>
      <c r="L274" s="29">
        <v>6.37</v>
      </c>
      <c r="M274" s="27">
        <v>28.1</v>
      </c>
      <c r="N274" s="27">
        <v>48</v>
      </c>
      <c r="O274" s="27">
        <v>11.8</v>
      </c>
      <c r="P274" s="29">
        <v>3.29</v>
      </c>
      <c r="Q274" s="27">
        <v>13.6</v>
      </c>
      <c r="R274" s="29">
        <v>3.41</v>
      </c>
      <c r="S274" s="29">
        <v>1.7</v>
      </c>
      <c r="T274" s="31">
        <v>0.876</v>
      </c>
      <c r="U274" s="29">
        <v>2.67</v>
      </c>
      <c r="V274" s="21">
        <f t="shared" si="9"/>
        <v>1.0612801248164023</v>
      </c>
      <c r="W274" s="21">
        <f t="shared" si="8"/>
        <v>7.794999999999999</v>
      </c>
      <c r="X274" s="31">
        <v>0.13700000000000001</v>
      </c>
      <c r="Y274" s="27">
        <v>51.8</v>
      </c>
    </row>
    <row r="275" spans="2:25">
      <c r="B275" s="19" t="s">
        <v>164</v>
      </c>
      <c r="C275" s="29">
        <v>3.84</v>
      </c>
      <c r="D275" s="29">
        <v>7.99</v>
      </c>
      <c r="E275" s="25">
        <v>0.23</v>
      </c>
      <c r="F275" s="21">
        <v>4</v>
      </c>
      <c r="G275" s="25">
        <v>0.255</v>
      </c>
      <c r="H275" s="30">
        <v>0.55500000000000005</v>
      </c>
      <c r="I275" s="23">
        <v>0.75</v>
      </c>
      <c r="J275" s="24">
        <v>0.5625</v>
      </c>
      <c r="K275" s="27">
        <v>13</v>
      </c>
      <c r="L275" s="29">
        <v>7.84</v>
      </c>
      <c r="M275" s="27">
        <v>29.9</v>
      </c>
      <c r="N275" s="27">
        <v>39.6</v>
      </c>
      <c r="O275" s="29">
        <v>9.91</v>
      </c>
      <c r="P275" s="29">
        <v>3.21</v>
      </c>
      <c r="Q275" s="27">
        <v>11.4</v>
      </c>
      <c r="R275" s="29">
        <v>2.73</v>
      </c>
      <c r="S275" s="29">
        <v>1.37</v>
      </c>
      <c r="T275" s="31">
        <v>0.84299999999999997</v>
      </c>
      <c r="U275" s="29">
        <v>2.15</v>
      </c>
      <c r="V275" s="21">
        <f t="shared" si="9"/>
        <v>1.0319742843473125</v>
      </c>
      <c r="W275" s="21">
        <f t="shared" si="8"/>
        <v>7.7350000000000003</v>
      </c>
      <c r="X275" s="32">
        <v>8.7099999999999997E-2</v>
      </c>
      <c r="Y275" s="27">
        <v>40.799999999999997</v>
      </c>
    </row>
    <row r="276" spans="2:25">
      <c r="B276" s="19" t="s">
        <v>0</v>
      </c>
      <c r="C276" s="29">
        <v>2.96</v>
      </c>
      <c r="D276" s="29">
        <v>7.89</v>
      </c>
      <c r="E276" s="25">
        <v>0.17</v>
      </c>
      <c r="F276" s="21">
        <v>3.94</v>
      </c>
      <c r="G276" s="25">
        <v>0.20499999999999999</v>
      </c>
      <c r="H276" s="30">
        <v>0.505</v>
      </c>
      <c r="I276" s="23">
        <v>0.6875</v>
      </c>
      <c r="J276" s="24">
        <v>0.5</v>
      </c>
      <c r="K276" s="27">
        <v>10</v>
      </c>
      <c r="L276" s="29">
        <v>9.61</v>
      </c>
      <c r="M276" s="27">
        <v>40.5</v>
      </c>
      <c r="N276" s="27">
        <v>30.8</v>
      </c>
      <c r="O276" s="29">
        <v>7.81</v>
      </c>
      <c r="P276" s="29">
        <v>3.22</v>
      </c>
      <c r="Q276" s="29">
        <v>8.8699999999999992</v>
      </c>
      <c r="R276" s="29">
        <v>2.09</v>
      </c>
      <c r="S276" s="29">
        <v>1.06</v>
      </c>
      <c r="T276" s="31">
        <v>0.84099999999999997</v>
      </c>
      <c r="U276" s="29">
        <v>1.66</v>
      </c>
      <c r="V276" s="21">
        <f t="shared" si="9"/>
        <v>1.0143799920129501</v>
      </c>
      <c r="W276" s="21">
        <f t="shared" si="8"/>
        <v>7.6849999999999996</v>
      </c>
      <c r="X276" s="32">
        <v>4.2599999999999999E-2</v>
      </c>
      <c r="Y276" s="27">
        <v>30.9</v>
      </c>
    </row>
    <row r="277" spans="2:25">
      <c r="B277" s="19" t="s">
        <v>1</v>
      </c>
      <c r="C277" s="21">
        <v>7.34</v>
      </c>
      <c r="D277" s="21">
        <v>6.38</v>
      </c>
      <c r="E277" s="25">
        <v>0.32</v>
      </c>
      <c r="F277" s="21">
        <v>6.08</v>
      </c>
      <c r="G277" s="25">
        <v>0.45500000000000002</v>
      </c>
      <c r="H277" s="30">
        <v>0.70499999999999996</v>
      </c>
      <c r="I277" s="23">
        <v>0.9375</v>
      </c>
      <c r="J277" s="24">
        <v>0.5625</v>
      </c>
      <c r="K277" s="20">
        <v>25</v>
      </c>
      <c r="L277" s="21">
        <v>6.68</v>
      </c>
      <c r="M277" s="20">
        <v>15.5</v>
      </c>
      <c r="N277" s="20">
        <v>53.4</v>
      </c>
      <c r="O277" s="20">
        <v>16.7</v>
      </c>
      <c r="P277" s="21">
        <v>2.7</v>
      </c>
      <c r="Q277" s="20">
        <v>18.899999999999999</v>
      </c>
      <c r="R277" s="20">
        <v>17.100000000000001</v>
      </c>
      <c r="S277" s="21">
        <v>5.61</v>
      </c>
      <c r="T277" s="21">
        <v>1.52</v>
      </c>
      <c r="U277" s="21">
        <v>8.56</v>
      </c>
      <c r="V277" s="21">
        <f t="shared" si="9"/>
        <v>1.7414604141799583</v>
      </c>
      <c r="W277" s="21">
        <f t="shared" si="8"/>
        <v>5.9249999999999998</v>
      </c>
      <c r="X277" s="25">
        <v>0.46100000000000002</v>
      </c>
      <c r="Y277" s="19">
        <v>150</v>
      </c>
    </row>
    <row r="278" spans="2:25">
      <c r="B278" s="19" t="s">
        <v>2</v>
      </c>
      <c r="C278" s="21">
        <v>5.87</v>
      </c>
      <c r="D278" s="21">
        <v>6.2</v>
      </c>
      <c r="E278" s="25">
        <v>0.26</v>
      </c>
      <c r="F278" s="21">
        <v>6.02</v>
      </c>
      <c r="G278" s="25">
        <v>0.36499999999999999</v>
      </c>
      <c r="H278" s="30">
        <v>0.61499999999999999</v>
      </c>
      <c r="I278" s="23">
        <v>0.875</v>
      </c>
      <c r="J278" s="24">
        <v>0.5625</v>
      </c>
      <c r="K278" s="20">
        <v>20</v>
      </c>
      <c r="L278" s="21">
        <v>8.25</v>
      </c>
      <c r="M278" s="20">
        <v>18.7</v>
      </c>
      <c r="N278" s="20">
        <v>41.4</v>
      </c>
      <c r="O278" s="20">
        <v>13.4</v>
      </c>
      <c r="P278" s="21">
        <v>2.66</v>
      </c>
      <c r="Q278" s="20">
        <v>15</v>
      </c>
      <c r="R278" s="20">
        <v>13.3</v>
      </c>
      <c r="S278" s="21">
        <v>4.41</v>
      </c>
      <c r="T278" s="21">
        <v>1.5</v>
      </c>
      <c r="U278" s="21">
        <v>6.72</v>
      </c>
      <c r="V278" s="21">
        <f t="shared" si="9"/>
        <v>1.7009052511433873</v>
      </c>
      <c r="W278" s="21">
        <f t="shared" si="8"/>
        <v>5.835</v>
      </c>
      <c r="X278" s="25">
        <v>0.24</v>
      </c>
      <c r="Y278" s="19">
        <v>113</v>
      </c>
    </row>
    <row r="279" spans="2:25">
      <c r="B279" s="19" t="s">
        <v>3</v>
      </c>
      <c r="C279" s="21">
        <v>4.43</v>
      </c>
      <c r="D279" s="21">
        <v>5.99</v>
      </c>
      <c r="E279" s="25">
        <v>0.23</v>
      </c>
      <c r="F279" s="21">
        <v>5.99</v>
      </c>
      <c r="G279" s="25">
        <v>0.26</v>
      </c>
      <c r="H279" s="30">
        <v>0.51</v>
      </c>
      <c r="I279" s="23">
        <v>0.75</v>
      </c>
      <c r="J279" s="24">
        <v>0.5625</v>
      </c>
      <c r="K279" s="20">
        <v>15</v>
      </c>
      <c r="L279" s="20">
        <v>11.5</v>
      </c>
      <c r="M279" s="20">
        <v>21.2</v>
      </c>
      <c r="N279" s="20">
        <v>29.1</v>
      </c>
      <c r="O279" s="21">
        <v>9.7200000000000006</v>
      </c>
      <c r="P279" s="21">
        <v>2.56</v>
      </c>
      <c r="Q279" s="20">
        <v>10.8</v>
      </c>
      <c r="R279" s="21">
        <v>9.32</v>
      </c>
      <c r="S279" s="21">
        <v>3.11</v>
      </c>
      <c r="T279" s="21">
        <v>1.45</v>
      </c>
      <c r="U279" s="21">
        <v>4.75</v>
      </c>
      <c r="V279" s="21">
        <f t="shared" si="9"/>
        <v>1.657433850608462</v>
      </c>
      <c r="W279" s="21">
        <f t="shared" si="8"/>
        <v>5.73</v>
      </c>
      <c r="X279" s="25">
        <v>0.10100000000000001</v>
      </c>
      <c r="Y279" s="20">
        <v>76.5</v>
      </c>
    </row>
    <row r="280" spans="2:25">
      <c r="B280" s="19" t="s">
        <v>4</v>
      </c>
      <c r="C280" s="21">
        <v>4.74</v>
      </c>
      <c r="D280" s="21">
        <v>6.28</v>
      </c>
      <c r="E280" s="25">
        <v>0.26</v>
      </c>
      <c r="F280" s="21">
        <v>4.03</v>
      </c>
      <c r="G280" s="25">
        <v>0.40500000000000003</v>
      </c>
      <c r="H280" s="30">
        <v>0.65500000000000003</v>
      </c>
      <c r="I280" s="23">
        <v>0.875</v>
      </c>
      <c r="J280" s="24">
        <v>0.5625</v>
      </c>
      <c r="K280" s="20">
        <v>16</v>
      </c>
      <c r="L280" s="21">
        <v>4.9800000000000004</v>
      </c>
      <c r="M280" s="20">
        <v>19.100000000000001</v>
      </c>
      <c r="N280" s="20">
        <v>32.1</v>
      </c>
      <c r="O280" s="20">
        <v>10.199999999999999</v>
      </c>
      <c r="P280" s="21">
        <v>2.6</v>
      </c>
      <c r="Q280" s="20">
        <v>11.7</v>
      </c>
      <c r="R280" s="21">
        <v>4.43</v>
      </c>
      <c r="S280" s="21">
        <v>2.2000000000000002</v>
      </c>
      <c r="T280" s="25">
        <v>0.96699999999999997</v>
      </c>
      <c r="U280" s="21">
        <v>3.39</v>
      </c>
      <c r="V280" s="21">
        <f t="shared" si="9"/>
        <v>1.1293191339199917</v>
      </c>
      <c r="W280" s="21">
        <f t="shared" si="8"/>
        <v>5.875</v>
      </c>
      <c r="X280" s="25">
        <v>0.223</v>
      </c>
      <c r="Y280" s="20">
        <v>38.200000000000003</v>
      </c>
    </row>
    <row r="281" spans="2:25">
      <c r="B281" s="19" t="s">
        <v>5</v>
      </c>
      <c r="C281" s="21">
        <v>3.55</v>
      </c>
      <c r="D281" s="21">
        <v>6.03</v>
      </c>
      <c r="E281" s="25">
        <v>0.23</v>
      </c>
      <c r="F281" s="21">
        <v>4</v>
      </c>
      <c r="G281" s="25">
        <v>0.28000000000000003</v>
      </c>
      <c r="H281" s="30">
        <v>0.53</v>
      </c>
      <c r="I281" s="23">
        <v>0.75</v>
      </c>
      <c r="J281" s="24">
        <v>0.5625</v>
      </c>
      <c r="K281" s="20">
        <v>12</v>
      </c>
      <c r="L281" s="21">
        <v>7.14</v>
      </c>
      <c r="M281" s="20">
        <v>21.6</v>
      </c>
      <c r="N281" s="20">
        <v>22.1</v>
      </c>
      <c r="O281" s="21">
        <v>7.31</v>
      </c>
      <c r="P281" s="21">
        <v>2.4900000000000002</v>
      </c>
      <c r="Q281" s="21">
        <v>8.3000000000000007</v>
      </c>
      <c r="R281" s="21">
        <v>2.99</v>
      </c>
      <c r="S281" s="21">
        <v>1.5</v>
      </c>
      <c r="T281" s="25">
        <v>0.91800000000000004</v>
      </c>
      <c r="U281" s="21">
        <v>2.3199999999999998</v>
      </c>
      <c r="V281" s="21">
        <f t="shared" si="9"/>
        <v>1.0842597768834912</v>
      </c>
      <c r="W281" s="21">
        <f t="shared" si="8"/>
        <v>5.75</v>
      </c>
      <c r="X281" s="33">
        <v>9.0300000000000005E-2</v>
      </c>
      <c r="Y281" s="20">
        <v>24.7</v>
      </c>
    </row>
    <row r="282" spans="2:25">
      <c r="B282" s="19" t="s">
        <v>6</v>
      </c>
      <c r="C282" s="21">
        <v>2.68</v>
      </c>
      <c r="D282" s="21">
        <v>5.9</v>
      </c>
      <c r="E282" s="25">
        <v>0.17</v>
      </c>
      <c r="F282" s="21">
        <v>3.94</v>
      </c>
      <c r="G282" s="25">
        <v>0.215</v>
      </c>
      <c r="H282" s="30">
        <v>0.46500000000000002</v>
      </c>
      <c r="I282" s="23">
        <v>0.6875</v>
      </c>
      <c r="J282" s="24">
        <v>0.5</v>
      </c>
      <c r="K282" s="21">
        <v>9</v>
      </c>
      <c r="L282" s="21">
        <v>9.16</v>
      </c>
      <c r="M282" s="20">
        <v>29.2</v>
      </c>
      <c r="N282" s="20">
        <v>16.399999999999999</v>
      </c>
      <c r="O282" s="21">
        <v>5.56</v>
      </c>
      <c r="P282" s="21">
        <v>2.4700000000000002</v>
      </c>
      <c r="Q282" s="21">
        <v>6.23</v>
      </c>
      <c r="R282" s="21">
        <v>2.2000000000000002</v>
      </c>
      <c r="S282" s="21">
        <v>1.1100000000000001</v>
      </c>
      <c r="T282" s="25">
        <v>0.90500000000000003</v>
      </c>
      <c r="U282" s="21">
        <v>1.72</v>
      </c>
      <c r="V282" s="21">
        <f t="shared" si="9"/>
        <v>1.0594039576360239</v>
      </c>
      <c r="W282" s="21">
        <f t="shared" si="8"/>
        <v>5.6850000000000005</v>
      </c>
      <c r="X282" s="33">
        <v>4.0500000000000001E-2</v>
      </c>
      <c r="Y282" s="20">
        <v>17.7</v>
      </c>
    </row>
    <row r="283" spans="2:25">
      <c r="B283" s="19" t="s">
        <v>7</v>
      </c>
      <c r="C283" s="21">
        <v>2.52</v>
      </c>
      <c r="D283" s="21">
        <v>5.83</v>
      </c>
      <c r="E283" s="25">
        <v>0.17</v>
      </c>
      <c r="F283" s="21">
        <v>3.94</v>
      </c>
      <c r="G283" s="25">
        <v>0.19500000000000001</v>
      </c>
      <c r="H283" s="30">
        <v>0.44500000000000001</v>
      </c>
      <c r="I283" s="23">
        <v>0.6875</v>
      </c>
      <c r="J283" s="24">
        <v>0.5</v>
      </c>
      <c r="K283" s="21">
        <v>8.5</v>
      </c>
      <c r="L283" s="20">
        <v>10.1</v>
      </c>
      <c r="M283" s="20">
        <v>29.1</v>
      </c>
      <c r="N283" s="20">
        <v>14.9</v>
      </c>
      <c r="O283" s="21">
        <v>5.0999999999999996</v>
      </c>
      <c r="P283" s="21">
        <v>2.4300000000000002</v>
      </c>
      <c r="Q283" s="21">
        <v>5.73</v>
      </c>
      <c r="R283" s="21">
        <v>1.99</v>
      </c>
      <c r="S283" s="21">
        <v>1.01</v>
      </c>
      <c r="T283" s="25">
        <v>0.89</v>
      </c>
      <c r="U283" s="21">
        <v>1.56</v>
      </c>
      <c r="V283" s="21">
        <f t="shared" si="9"/>
        <v>1.0485579872889539</v>
      </c>
      <c r="W283" s="21">
        <f t="shared" si="8"/>
        <v>5.6349999999999998</v>
      </c>
      <c r="X283" s="33">
        <v>3.3300000000000003E-2</v>
      </c>
      <c r="Y283" s="20">
        <v>15.8</v>
      </c>
    </row>
    <row r="284" spans="2:25">
      <c r="B284" s="19" t="s">
        <v>8</v>
      </c>
      <c r="C284" s="29">
        <v>5.56</v>
      </c>
      <c r="D284" s="29">
        <v>5.15</v>
      </c>
      <c r="E284" s="25">
        <v>0.27</v>
      </c>
      <c r="F284" s="21">
        <v>5.03</v>
      </c>
      <c r="G284" s="25">
        <v>0.43</v>
      </c>
      <c r="H284" s="30">
        <v>0.73</v>
      </c>
      <c r="I284" s="23">
        <v>0.8125</v>
      </c>
      <c r="J284" s="24">
        <v>0.4375</v>
      </c>
      <c r="K284" s="27">
        <v>19</v>
      </c>
      <c r="L284" s="29">
        <v>5.85</v>
      </c>
      <c r="M284" s="27">
        <v>13.7</v>
      </c>
      <c r="N284" s="27">
        <v>26.3</v>
      </c>
      <c r="O284" s="27">
        <v>10.199999999999999</v>
      </c>
      <c r="P284" s="29">
        <v>2.17</v>
      </c>
      <c r="Q284" s="27">
        <v>11.6</v>
      </c>
      <c r="R284" s="29">
        <v>9.1300000000000008</v>
      </c>
      <c r="S284" s="29">
        <v>3.63</v>
      </c>
      <c r="T284" s="29">
        <v>1.28</v>
      </c>
      <c r="U284" s="29">
        <v>5.53</v>
      </c>
      <c r="V284" s="21">
        <f t="shared" si="9"/>
        <v>1.4537745243078839</v>
      </c>
      <c r="W284" s="21">
        <f t="shared" si="8"/>
        <v>4.7200000000000006</v>
      </c>
      <c r="X284" s="31">
        <v>0.316</v>
      </c>
      <c r="Y284" s="27">
        <v>50.9</v>
      </c>
    </row>
    <row r="285" spans="2:25">
      <c r="B285" s="19" t="s">
        <v>9</v>
      </c>
      <c r="C285" s="29">
        <v>4.71</v>
      </c>
      <c r="D285" s="29">
        <v>5.01</v>
      </c>
      <c r="E285" s="25">
        <v>0.24</v>
      </c>
      <c r="F285" s="21">
        <v>5</v>
      </c>
      <c r="G285" s="25">
        <v>0.36</v>
      </c>
      <c r="H285" s="30">
        <v>0.66</v>
      </c>
      <c r="I285" s="23">
        <v>0.75</v>
      </c>
      <c r="J285" s="24">
        <v>0.4375</v>
      </c>
      <c r="K285" s="27">
        <v>16</v>
      </c>
      <c r="L285" s="29">
        <v>6.94</v>
      </c>
      <c r="M285" s="27">
        <v>15.4</v>
      </c>
      <c r="N285" s="27">
        <v>21.4</v>
      </c>
      <c r="O285" s="29">
        <v>8.5500000000000007</v>
      </c>
      <c r="P285" s="29">
        <v>2.13</v>
      </c>
      <c r="Q285" s="29">
        <v>9.6300000000000008</v>
      </c>
      <c r="R285" s="29">
        <v>7.51</v>
      </c>
      <c r="S285" s="29">
        <v>3</v>
      </c>
      <c r="T285" s="29">
        <v>1.26</v>
      </c>
      <c r="U285" s="29">
        <v>4.58</v>
      </c>
      <c r="V285" s="21">
        <f t="shared" si="9"/>
        <v>1.4290862322826741</v>
      </c>
      <c r="W285" s="21">
        <f t="shared" si="8"/>
        <v>4.6499999999999995</v>
      </c>
      <c r="X285" s="31">
        <v>0.192</v>
      </c>
      <c r="Y285" s="27">
        <v>40.6</v>
      </c>
    </row>
    <row r="286" spans="2:25">
      <c r="B286" s="19" t="s">
        <v>10</v>
      </c>
      <c r="C286" s="21">
        <v>3.83</v>
      </c>
      <c r="D286" s="21">
        <v>4.16</v>
      </c>
      <c r="E286" s="25">
        <v>0.28000000000000003</v>
      </c>
      <c r="F286" s="21">
        <v>4.0599999999999996</v>
      </c>
      <c r="G286" s="25">
        <v>0.34499999999999997</v>
      </c>
      <c r="H286" s="30">
        <v>0.59499999999999997</v>
      </c>
      <c r="I286" s="23">
        <v>0.75</v>
      </c>
      <c r="J286" s="24">
        <v>0.5</v>
      </c>
      <c r="K286" s="20">
        <v>13</v>
      </c>
      <c r="L286" s="21">
        <v>5.88</v>
      </c>
      <c r="M286" s="20">
        <v>10.6</v>
      </c>
      <c r="N286" s="20">
        <v>11.3</v>
      </c>
      <c r="O286" s="21">
        <v>5.46</v>
      </c>
      <c r="P286" s="21">
        <v>1.72</v>
      </c>
      <c r="Q286" s="21">
        <v>6.28</v>
      </c>
      <c r="R286" s="21">
        <v>3.86</v>
      </c>
      <c r="S286" s="21">
        <v>1.9</v>
      </c>
      <c r="T286" s="21">
        <v>1</v>
      </c>
      <c r="U286" s="21">
        <v>2.92</v>
      </c>
      <c r="V286" s="21">
        <f t="shared" si="9"/>
        <v>1.1603326524886888</v>
      </c>
      <c r="W286" s="21">
        <f t="shared" si="8"/>
        <v>3.8150000000000004</v>
      </c>
      <c r="X286" s="25">
        <v>0.151</v>
      </c>
      <c r="Y286" s="20">
        <v>14</v>
      </c>
    </row>
  </sheetData>
  <mergeCells count="16">
    <mergeCell ref="W1:W3"/>
    <mergeCell ref="X1:Y1"/>
    <mergeCell ref="H2:I2"/>
    <mergeCell ref="J2:J3"/>
    <mergeCell ref="L2:M2"/>
    <mergeCell ref="X2:Y2"/>
    <mergeCell ref="L3:M3"/>
    <mergeCell ref="H1:J1"/>
    <mergeCell ref="L1:M1"/>
    <mergeCell ref="N1:Q2"/>
    <mergeCell ref="R1:U2"/>
    <mergeCell ref="B1:B4"/>
    <mergeCell ref="C1:C3"/>
    <mergeCell ref="D1:D3"/>
    <mergeCell ref="F1:G1"/>
    <mergeCell ref="V1:V3"/>
  </mergeCells>
  <phoneticPr fontId="0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Sheet3</vt:lpstr>
      <vt:lpstr>Sheet2</vt:lpstr>
      <vt:lpstr>AISC_Table</vt:lpstr>
    </vt:vector>
  </TitlesOfParts>
  <Company>PSUAE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 Issa-El-Khoury</dc:creator>
  <cp:lastModifiedBy>jthomas</cp:lastModifiedBy>
  <cp:lastPrinted>2011-03-30T20:50:53Z</cp:lastPrinted>
  <dcterms:created xsi:type="dcterms:W3CDTF">2008-09-30T13:36:40Z</dcterms:created>
  <dcterms:modified xsi:type="dcterms:W3CDTF">2011-04-15T18:39:42Z</dcterms:modified>
</cp:coreProperties>
</file>